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t D\dana tot\achizitii 2023\credit 2023\120000000\raspuns 3\"/>
    </mc:Choice>
  </mc:AlternateContent>
  <xr:revisionPtr revIDLastSave="0" documentId="8_{60E749B3-D644-49B4-8C61-90F769D5BAD2}" xr6:coauthVersionLast="47" xr6:coauthVersionMax="47" xr10:uidLastSave="{00000000-0000-0000-0000-000000000000}"/>
  <bookViews>
    <workbookView xWindow="-108" yWindow="-108" windowWidth="23256" windowHeight="12576" xr2:uid="{47F181A6-F108-4E56-BEF2-44A0FBF48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I85" i="1"/>
  <c r="J85" i="1"/>
  <c r="C85" i="1"/>
  <c r="D84" i="1"/>
  <c r="E84" i="1"/>
  <c r="F84" i="1"/>
  <c r="G84" i="1"/>
  <c r="H84" i="1"/>
  <c r="I84" i="1"/>
  <c r="J84" i="1"/>
  <c r="C84" i="1"/>
  <c r="D78" i="1"/>
  <c r="E78" i="1"/>
  <c r="F78" i="1"/>
  <c r="G78" i="1"/>
  <c r="H78" i="1"/>
  <c r="I78" i="1"/>
  <c r="J78" i="1"/>
  <c r="C78" i="1"/>
  <c r="D51" i="1"/>
  <c r="E51" i="1"/>
  <c r="F51" i="1"/>
  <c r="G51" i="1"/>
  <c r="H51" i="1"/>
  <c r="I51" i="1"/>
  <c r="J51" i="1"/>
  <c r="C51" i="1"/>
  <c r="C23" i="1"/>
  <c r="D52" i="1" l="1"/>
  <c r="E52" i="1" s="1"/>
  <c r="D53" i="1"/>
  <c r="E53" i="1" s="1"/>
  <c r="D54" i="1"/>
  <c r="E54" i="1" s="1"/>
  <c r="D56" i="1"/>
  <c r="E56" i="1" s="1"/>
  <c r="D66" i="1"/>
  <c r="E66" i="1" s="1"/>
  <c r="D67" i="1"/>
  <c r="E67" i="1" s="1"/>
  <c r="D68" i="1"/>
  <c r="E68" i="1" s="1"/>
  <c r="D72" i="1"/>
  <c r="E72" i="1" s="1"/>
  <c r="D73" i="1"/>
  <c r="E73" i="1" s="1"/>
  <c r="I73" i="1" s="1"/>
  <c r="D74" i="1"/>
  <c r="D75" i="1"/>
  <c r="D76" i="1"/>
  <c r="E76" i="1" s="1"/>
  <c r="D81" i="1"/>
  <c r="D82" i="1"/>
  <c r="E82" i="1" s="1"/>
  <c r="G82" i="1" s="1"/>
  <c r="D83" i="1"/>
  <c r="E83" i="1" s="1"/>
  <c r="D50" i="1"/>
  <c r="E50" i="1" s="1"/>
  <c r="F23" i="1"/>
  <c r="H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24" i="1"/>
  <c r="E26" i="1"/>
  <c r="G26" i="1" s="1"/>
  <c r="E25" i="1"/>
  <c r="G25" i="1" s="1"/>
  <c r="E27" i="1"/>
  <c r="G27" i="1" s="1"/>
  <c r="E28" i="1"/>
  <c r="G28" i="1" s="1"/>
  <c r="E31" i="1"/>
  <c r="G31" i="1" s="1"/>
  <c r="E32" i="1"/>
  <c r="G32" i="1" s="1"/>
  <c r="E35" i="1"/>
  <c r="G35" i="1" s="1"/>
  <c r="E36" i="1"/>
  <c r="G36" i="1" s="1"/>
  <c r="E39" i="1"/>
  <c r="G39" i="1" s="1"/>
  <c r="E40" i="1"/>
  <c r="G40" i="1" s="1"/>
  <c r="E43" i="1"/>
  <c r="G43" i="1" s="1"/>
  <c r="E44" i="1"/>
  <c r="G44" i="1" s="1"/>
  <c r="E47" i="1"/>
  <c r="G47" i="1" s="1"/>
  <c r="E48" i="1"/>
  <c r="G48" i="1" s="1"/>
  <c r="E81" i="1"/>
  <c r="G81" i="1" s="1"/>
  <c r="E24" i="1"/>
  <c r="G24" i="1" s="1"/>
  <c r="D10" i="1"/>
  <c r="E10" i="1" s="1"/>
  <c r="G10" i="1" s="1"/>
  <c r="D12" i="1"/>
  <c r="E12" i="1" s="1"/>
  <c r="G12" i="1" s="1"/>
  <c r="D13" i="1"/>
  <c r="E13" i="1" s="1"/>
  <c r="D14" i="1"/>
  <c r="E14" i="1" s="1"/>
  <c r="G14" i="1" s="1"/>
  <c r="D15" i="1"/>
  <c r="E15" i="1" s="1"/>
  <c r="D16" i="1"/>
  <c r="E16" i="1" s="1"/>
  <c r="G16" i="1" s="1"/>
  <c r="D17" i="1"/>
  <c r="E17" i="1" s="1"/>
  <c r="D18" i="1"/>
  <c r="E18" i="1" s="1"/>
  <c r="D19" i="1"/>
  <c r="E19" i="1" s="1"/>
  <c r="D20" i="1"/>
  <c r="E20" i="1" s="1"/>
  <c r="G20" i="1" s="1"/>
  <c r="D21" i="1"/>
  <c r="E21" i="1" s="1"/>
  <c r="D22" i="1"/>
  <c r="E22" i="1" s="1"/>
  <c r="G22" i="1" s="1"/>
  <c r="D9" i="1"/>
  <c r="E9" i="1" s="1"/>
  <c r="G9" i="1" s="1"/>
  <c r="J9" i="1"/>
  <c r="I9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8" i="1"/>
  <c r="E11" i="1"/>
  <c r="E29" i="1"/>
  <c r="G29" i="1" s="1"/>
  <c r="E30" i="1"/>
  <c r="E33" i="1"/>
  <c r="G33" i="1" s="1"/>
  <c r="E34" i="1"/>
  <c r="G34" i="1" s="1"/>
  <c r="E37" i="1"/>
  <c r="G37" i="1" s="1"/>
  <c r="E38" i="1"/>
  <c r="E41" i="1"/>
  <c r="E45" i="1"/>
  <c r="G45" i="1" s="1"/>
  <c r="E46" i="1"/>
  <c r="E49" i="1"/>
  <c r="E74" i="1"/>
  <c r="I74" i="1" s="1"/>
  <c r="E75" i="1"/>
  <c r="E8" i="1"/>
  <c r="F80" i="1"/>
  <c r="D80" i="1" s="1"/>
  <c r="E80" i="1" s="1"/>
  <c r="F79" i="1"/>
  <c r="D79" i="1" s="1"/>
  <c r="E79" i="1" s="1"/>
  <c r="F77" i="1"/>
  <c r="D77" i="1" s="1"/>
  <c r="E77" i="1" s="1"/>
  <c r="I77" i="1" s="1"/>
  <c r="F71" i="1"/>
  <c r="D71" i="1" s="1"/>
  <c r="E71" i="1" s="1"/>
  <c r="F70" i="1"/>
  <c r="D70" i="1" s="1"/>
  <c r="E70" i="1" s="1"/>
  <c r="I70" i="1" s="1"/>
  <c r="F69" i="1"/>
  <c r="D69" i="1" s="1"/>
  <c r="E69" i="1" s="1"/>
  <c r="I69" i="1" s="1"/>
  <c r="F65" i="1"/>
  <c r="D65" i="1" s="1"/>
  <c r="E65" i="1" s="1"/>
  <c r="I65" i="1" s="1"/>
  <c r="F64" i="1"/>
  <c r="D64" i="1" s="1"/>
  <c r="E64" i="1" s="1"/>
  <c r="F63" i="1"/>
  <c r="D63" i="1" s="1"/>
  <c r="E63" i="1" s="1"/>
  <c r="I63" i="1" s="1"/>
  <c r="F62" i="1"/>
  <c r="D62" i="1" s="1"/>
  <c r="E62" i="1" s="1"/>
  <c r="F61" i="1"/>
  <c r="D61" i="1" s="1"/>
  <c r="E61" i="1" s="1"/>
  <c r="I61" i="1" s="1"/>
  <c r="F60" i="1"/>
  <c r="D60" i="1" s="1"/>
  <c r="E60" i="1" s="1"/>
  <c r="F59" i="1"/>
  <c r="D59" i="1" s="1"/>
  <c r="E59" i="1" s="1"/>
  <c r="I59" i="1" s="1"/>
  <c r="F58" i="1"/>
  <c r="D58" i="1" s="1"/>
  <c r="E58" i="1" s="1"/>
  <c r="F57" i="1"/>
  <c r="D57" i="1" s="1"/>
  <c r="E57" i="1" s="1"/>
  <c r="I57" i="1" s="1"/>
  <c r="F55" i="1"/>
  <c r="D55" i="1" s="1"/>
  <c r="E55" i="1" s="1"/>
  <c r="F49" i="1"/>
  <c r="I68" i="1" l="1"/>
  <c r="I64" i="1"/>
  <c r="I8" i="1"/>
  <c r="I46" i="1"/>
  <c r="I76" i="1"/>
  <c r="I72" i="1"/>
  <c r="I66" i="1"/>
  <c r="I56" i="1"/>
  <c r="I75" i="1"/>
  <c r="I11" i="1"/>
  <c r="I19" i="1"/>
  <c r="I15" i="1"/>
  <c r="I83" i="1"/>
  <c r="G15" i="1"/>
  <c r="I41" i="1"/>
  <c r="I44" i="1"/>
  <c r="I36" i="1"/>
  <c r="I28" i="1"/>
  <c r="I55" i="1"/>
  <c r="I71" i="1"/>
  <c r="I58" i="1"/>
  <c r="I62" i="1"/>
  <c r="I79" i="1"/>
  <c r="I49" i="1"/>
  <c r="I38" i="1"/>
  <c r="I30" i="1"/>
  <c r="I10" i="1"/>
  <c r="I21" i="1"/>
  <c r="I17" i="1"/>
  <c r="I13" i="1"/>
  <c r="I50" i="1"/>
  <c r="I67" i="1"/>
  <c r="G19" i="1"/>
  <c r="I54" i="1"/>
  <c r="I48" i="1"/>
  <c r="I40" i="1"/>
  <c r="I32" i="1"/>
  <c r="G38" i="1"/>
  <c r="I53" i="1"/>
  <c r="G11" i="1"/>
  <c r="J23" i="1"/>
  <c r="I18" i="1"/>
  <c r="I60" i="1"/>
  <c r="I52" i="1"/>
  <c r="G8" i="1"/>
  <c r="G80" i="1"/>
  <c r="I80" i="1"/>
  <c r="I82" i="1"/>
  <c r="I81" i="1"/>
  <c r="I47" i="1"/>
  <c r="I43" i="1"/>
  <c r="I39" i="1"/>
  <c r="I35" i="1"/>
  <c r="I31" i="1"/>
  <c r="I27" i="1"/>
  <c r="I24" i="1"/>
  <c r="I34" i="1"/>
  <c r="I26" i="1"/>
  <c r="I45" i="1"/>
  <c r="I37" i="1"/>
  <c r="I33" i="1"/>
  <c r="I29" i="1"/>
  <c r="I25" i="1"/>
  <c r="I22" i="1"/>
  <c r="G18" i="1"/>
  <c r="E23" i="1"/>
  <c r="G21" i="1"/>
  <c r="G17" i="1"/>
  <c r="G13" i="1"/>
  <c r="I20" i="1"/>
  <c r="I16" i="1"/>
  <c r="I12" i="1"/>
  <c r="I14" i="1"/>
  <c r="D23" i="1"/>
  <c r="G46" i="1"/>
  <c r="G41" i="1"/>
  <c r="G30" i="1"/>
  <c r="G79" i="1"/>
  <c r="G49" i="1"/>
  <c r="E42" i="1"/>
  <c r="G23" i="1" l="1"/>
  <c r="I23" i="1"/>
  <c r="G42" i="1"/>
  <c r="I42" i="1"/>
</calcChain>
</file>

<file path=xl/sharedStrings.xml><?xml version="1.0" encoding="utf-8"?>
<sst xmlns="http://schemas.openxmlformats.org/spreadsheetml/2006/main" count="173" uniqueCount="143">
  <si>
    <t>MUNICIPIUL BOTOSANI</t>
  </si>
  <si>
    <t>DENUMIREA PROIECTULUI</t>
  </si>
  <si>
    <t>CHELTUIELI DE EFECTUAT</t>
  </si>
  <si>
    <t>CREDITE</t>
  </si>
  <si>
    <t>SURSE PROPRII</t>
  </si>
  <si>
    <t>ALTE SURSE</t>
  </si>
  <si>
    <t>SURSA FONDURILOR, din care:</t>
  </si>
  <si>
    <t>ordin de incepere a lucrarilor</t>
  </si>
  <si>
    <t>grad de realizarea a proiectului</t>
  </si>
  <si>
    <t>HCL de aprobare a indicatorilor tehnico-economici</t>
  </si>
  <si>
    <t>lei</t>
  </si>
  <si>
    <t>CHELTUIELI EFECTUATE</t>
  </si>
  <si>
    <t>VALOAREA PROIECTULUI, din care:</t>
  </si>
  <si>
    <t>2=3+4=5+6+7</t>
  </si>
  <si>
    <t>Reabilitare si modernizare  Gradinita nr. 22  (POR 4.4) SMIS 127790</t>
  </si>
  <si>
    <t>Reabilitare si modernizare  Gradinita Sotron  (POR 4.4) SMIS127791</t>
  </si>
  <si>
    <t>Amenajare versant Pacea str. Pacea Municipiul Botosani (POR 4.2.) SMIS 127784</t>
  </si>
  <si>
    <t>Amenajarea zonei de recreere, str. Varnav nr. 17 in municipiul Botosani (POR 4.2) SMIS 127785</t>
  </si>
  <si>
    <t>Imbunatatirea regenerarii fizice, economice si sociale a comunitatilor marginalizate -Amenajare zona de recreere str.Adrian Adamiu nr 12B in Municipiul Botosani (POR 4.3) SMIS 127787</t>
  </si>
  <si>
    <t>Imbunatatirea regenerarii fizice, economice si sociale a comunitatilor marginalizate -Amenajare zona de recreere  Aleea Nucului nr. 12 A in municipiul Botosani (POR 4.3) SMIS 127789</t>
  </si>
  <si>
    <t>Amenajare spațiu de relaxare scuar Liceu pedagogic (GAL axa 9.1) SMIS 150170</t>
  </si>
  <si>
    <t>Creșterea gradului de siguranță al cetățenilor și îmbunătațirea aspectului peisagistic al  teritoriului SDL prin reamenajarea spațiilor publice urbane (GAL axa 9.1) SMIS 152087</t>
  </si>
  <si>
    <t>Amenajare peisagistica a teritoriului SDL, inclusiv a sensurilor giratorii (GAL axa 9.1) SMIS 155366</t>
  </si>
  <si>
    <t>Inființarea de terenuri de joacă noi si reabilitarea terenurilor de joacă existente în teritoriul SDL, achizitionare mobilier urban  (GAL axa 9.1) SMIS 155367</t>
  </si>
  <si>
    <t>Reabilitare centru comunitar integrat, reabilitare și dotare săli pentru servicii educaționale și reabilitare spațiu pentru servicii de ocupare și calificare – Grădinița nr. 10, mun. Botoșani (GAL axa 9.1) SMIS 155364</t>
  </si>
  <si>
    <t>Îmbunătățirea condițiilor de locuit în ZUM Centrul Istoric (GAL axa 9.1) SMIS 155363  - Construire imobil de locuinte sociale pe teritoriul SDL</t>
  </si>
  <si>
    <t>Imbunatatire infrastructura rutiera Cartier Imparat Traian (GAL axa 9.1) SMIS 150539</t>
  </si>
  <si>
    <t xml:space="preserve">Dezvoltarea infrastructurii turistice si promovarea Municipiului Botosani ca destinatie de importanta transfrontaliera – „Eminescu: o cultura – o ruta” (Progr. Operat. comun RO - MD) </t>
  </si>
  <si>
    <t>Intoarcere la radacinile noastre comune (Program operational comun RO - UA)</t>
  </si>
  <si>
    <t xml:space="preserve">Reabilitare si modernizare Cvartal 1 </t>
  </si>
  <si>
    <t xml:space="preserve">Reabilitare si modernizare Cvartal 2 </t>
  </si>
  <si>
    <t>Reabilitare si modernizare Cvartal 3</t>
  </si>
  <si>
    <t>Reabilitare si modernizare str. Hatman Arbore</t>
  </si>
  <si>
    <t>Reabilitare si modernizare str. Crizantemelor</t>
  </si>
  <si>
    <t>Reabilitare si modernizare str. Posta Veche</t>
  </si>
  <si>
    <t>Reabilitare si modernizare str. Peco</t>
  </si>
  <si>
    <t>Reabilitare si modernizare str. Grigore Antipa</t>
  </si>
  <si>
    <t>Reabilitare si modernizare al Smardan</t>
  </si>
  <si>
    <t>Reabilitare si modernizare str. Stefanita Voda</t>
  </si>
  <si>
    <t>Construire parcare Mihail Kogalniceanu</t>
  </si>
  <si>
    <t>Reabilitare si modernizare str.Alunis</t>
  </si>
  <si>
    <t xml:space="preserve">Reabilitare si modernizare str.Humariei </t>
  </si>
  <si>
    <t>Lucrari de modernizare pentru autorizare la incendiu Seminarul Teologic SF. Gheorghe Botosani</t>
  </si>
  <si>
    <t>Reabilitare sarpanta Gradinita 6</t>
  </si>
  <si>
    <t>Reabilitare acoperis atelier Liceul Dimitrie Negreanu</t>
  </si>
  <si>
    <t>Reabilitare acoperis atelier Liceul de Stiinte ale naturii Grigore Antipa</t>
  </si>
  <si>
    <t>Extindere cimitir Eternitatea</t>
  </si>
  <si>
    <t>Amenajare acces Cimitirul Armatei si amenajari conexe (conform HCL 147/2016)</t>
  </si>
  <si>
    <t xml:space="preserve">Bransament electric str. Teatrului nr. 5 </t>
  </si>
  <si>
    <t>Amenajare parcare intrare municipiu Botosani (tiruri)</t>
  </si>
  <si>
    <t xml:space="preserve">Reabilitare si modernizare str. Macului </t>
  </si>
  <si>
    <t>Reabilitare si modernizare str. Sălciilor</t>
  </si>
  <si>
    <t>Reabilitare si modernizare str. Gh Hasnaș</t>
  </si>
  <si>
    <t>Reabilitare si modernizare str. Popăuți</t>
  </si>
  <si>
    <t>Construire cresa mica, construire cresa, str. Pod de Piatra nr. 88 A, municipiul Botosani, judetul Botosani, varianata 1 combustibil gazos si imprejmuire teren</t>
  </si>
  <si>
    <t xml:space="preserve">Creşterea eficienţei energetice şi gestionarea inteligentă a energiei în clădirile publice cu destinaţie  de unităţi de învăţământ - Grădinița nr. 8, mun. Botoșani </t>
  </si>
  <si>
    <t>Creșterea eficienței energetice a infrastructurii de iluminat public în municipiul Botoșani, județul Botoșani - etapa 2</t>
  </si>
  <si>
    <t>Creșterea eficienței energetice a infrastructurii de iluminat public - etapa 3</t>
  </si>
  <si>
    <t>Creșterea eficienței energetice a infrastructurii de iluminat public - etapa 4</t>
  </si>
  <si>
    <t>Stații de reîncărcare a vehiculelor electrice în Municipiul Botoșani</t>
  </si>
  <si>
    <t xml:space="preserve">TOTAL PROIECTE finantate din programe cu fonduri structurale </t>
  </si>
  <si>
    <t>Renovare energetica a cladirilor publice – Colegiul Mihai Eminescu</t>
  </si>
  <si>
    <t>Renovare energetică a clădirilor publice – Liceul de Arta</t>
  </si>
  <si>
    <t>Renovare energetică a clădirilor publice – Atelier Liceul de Arta</t>
  </si>
  <si>
    <t xml:space="preserve">Renovare energetică a clădirilor publice – Școala Gimnazială nr.10 </t>
  </si>
  <si>
    <t xml:space="preserve">Renovare energetica a cladirilor publice - Scoala Gimnaziala nr. 7 </t>
  </si>
  <si>
    <t>Renovare energetica a cladirilor publice - Scoala Gimnaziala nr. 12</t>
  </si>
  <si>
    <t>Renovare energetica a cladirilor publice - Scoala Gimnaziala nr. 13</t>
  </si>
  <si>
    <t xml:space="preserve">Renovare energetica a cladirilor publice - Gradinita cu program prelungit nr.19 </t>
  </si>
  <si>
    <t>Renovare energetica a cladirilor publice – Scoala Elena Rares</t>
  </si>
  <si>
    <t>Renovare energetica a cladirilor publice - Liceul Pedagogic Nicolae Iorga Botosani</t>
  </si>
  <si>
    <t>Renovare energetica a cladirilor publice - Seminarul Teologic Sf. Gheorghe</t>
  </si>
  <si>
    <t>Renovare energetica a cladirilor publice – Sala de sport Scoala Elena Rares</t>
  </si>
  <si>
    <t>Renovare energetica a cladirilor publice - Scoala Gimnaziala nr. 11</t>
  </si>
  <si>
    <t>Renovare energetica a cladirilor publice - Scoala Gimnaziala nr. 2</t>
  </si>
  <si>
    <t>Renovare energetica a cladirilor publice - Gradinita cu program prelungit nr. 15</t>
  </si>
  <si>
    <t>Renovare energetica a cladirilor rezidentiale multifamiliale situate in Botosani - etapa I C5-A3.1.-249</t>
  </si>
  <si>
    <t>Renovare energetica a cladirilor rezidentiale multifamiliale situate in Botosani - etapa II C5-A.3.1 – 2197</t>
  </si>
  <si>
    <t>Centrul Integrat de mobilitate urbana din Municipiul Botosani</t>
  </si>
  <si>
    <t xml:space="preserve">Infiintarea unui centru de colectare cu aport voluntar (CAV) in Municipiul Botosani, Judetul Botosani </t>
  </si>
  <si>
    <t>Construirea de Insule ecologice digitalizate in Municipiul Botosani, Judetul Botosani</t>
  </si>
  <si>
    <t>Modernizarea transportului public la nivelul Zonei Urbane Functionale a Municipiului Botosani - orasul Bucecea, prin achizitia de autobuze ecologice</t>
  </si>
  <si>
    <t>Modernizarea transportului public la nivelul Zonei Urbane Functionale a Municipiului Botosani - Comuna Curtesti - Comuna Baluseni, prin achizitia de vehicule ecologice pentru transportul public</t>
  </si>
  <si>
    <t>Modernizarea transportului public la nivelul Zonei Urbane Funcționale a Municipiului Botoșani – Comuna Curtești – Comuna Bălușeni, prin achiziția de vehicule ecologice pentru transportul public-etapa a II-a</t>
  </si>
  <si>
    <t xml:space="preserve">Retea de statii inteligente si modernizarea transportului public la nivelul Zonei Urbane Functionale a Municipiului Botosani - Orasul Bucecea </t>
  </si>
  <si>
    <t>Construire locuinte pentru tineri la nivelul mun Botosani</t>
  </si>
  <si>
    <t>Construire scoala verde</t>
  </si>
  <si>
    <t>Dezvoltarea retelei de scoli verzi - Reabilitare/renovare energetica - Scoala gimnaziala Grigore Antipa</t>
  </si>
  <si>
    <t>HCL 319/28.07.2022</t>
  </si>
  <si>
    <t xml:space="preserve">HCL 316/28.07.2022 </t>
  </si>
  <si>
    <t>HCL 78/16.03.2022</t>
  </si>
  <si>
    <t>HCL 285/30.08.2021</t>
  </si>
  <si>
    <t xml:space="preserve">HCL 101/30.03.2022 </t>
  </si>
  <si>
    <t>HCL 99/30.03.2022</t>
  </si>
  <si>
    <t>HCL 210/26.05.2022</t>
  </si>
  <si>
    <t>HCL 449/23.10.2023</t>
  </si>
  <si>
    <t>HCL 322/13.07.2023</t>
  </si>
  <si>
    <t>HCL 59/10.02.2023</t>
  </si>
  <si>
    <t>HCL 92/30.03.2022</t>
  </si>
  <si>
    <t>HCL 94/30.03.2022</t>
  </si>
  <si>
    <t>HCL 42/26.01.2023</t>
  </si>
  <si>
    <t>HCL 43/26.01.2023</t>
  </si>
  <si>
    <t>HCL 281/20.06.2023</t>
  </si>
  <si>
    <t>HCL 9/16.01.2023</t>
  </si>
  <si>
    <t>HCL 10/16.01.2023</t>
  </si>
  <si>
    <t>HCL 45/26.01.2023</t>
  </si>
  <si>
    <t>HCL 8/16.01.2023</t>
  </si>
  <si>
    <t>HCL 46/26.01.2023</t>
  </si>
  <si>
    <t>HCL 175/21.04.2023</t>
  </si>
  <si>
    <t>HCL 177/21.04.2023</t>
  </si>
  <si>
    <t>HCL 181/21.04.2023</t>
  </si>
  <si>
    <t>HCL 178/21.04.2023</t>
  </si>
  <si>
    <t>HCL 180/21.04.2023</t>
  </si>
  <si>
    <t>HCL 179/21.04.2023</t>
  </si>
  <si>
    <t>HCL 176/21.04.2023</t>
  </si>
  <si>
    <t>HCL 440/28.09.2023</t>
  </si>
  <si>
    <t>HCL 216/19.05.2023</t>
  </si>
  <si>
    <t>în lucru</t>
  </si>
  <si>
    <t>HCL 11/16.01.2023</t>
  </si>
  <si>
    <t>HCL 289/22.06.2023</t>
  </si>
  <si>
    <t>proiect în evaluare</t>
  </si>
  <si>
    <t>HCL 196/17.07.2020</t>
  </si>
  <si>
    <t>HCL 425/05.11.2021</t>
  </si>
  <si>
    <t>HCL 360/18.08.2022</t>
  </si>
  <si>
    <t>HCL 583/22.12.2022</t>
  </si>
  <si>
    <t>Procedura de achizitii lucrări</t>
  </si>
  <si>
    <t>Procedura de achiziții de lucrări de execuție</t>
  </si>
  <si>
    <t>Proiectare</t>
  </si>
  <si>
    <t>Procedura de achizitii proiectare + execuție</t>
  </si>
  <si>
    <t>Nu avem fonduri</t>
  </si>
  <si>
    <t>Procedura de achizitii execuție</t>
  </si>
  <si>
    <t>Procedura de achiziție pentru execuție</t>
  </si>
  <si>
    <t>Procedura de achizitii</t>
  </si>
  <si>
    <t>-</t>
  </si>
  <si>
    <t>Avizare Eon</t>
  </si>
  <si>
    <t>Procedura de achizitii PT</t>
  </si>
  <si>
    <t>Valoarea contractului de finanțare</t>
  </si>
  <si>
    <t>Diferențe neeligibile rezultate in urma actualizarii devizului general</t>
  </si>
  <si>
    <t>Total cheltuieli proiect</t>
  </si>
  <si>
    <t>TOTAL PNRR</t>
  </si>
  <si>
    <t>TOTAL BS+BL</t>
  </si>
  <si>
    <t>TOTAL AFM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</si>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</sst>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 shrinkToFit="1"/>
    </xf>
    <xf numFmtId="2" fontId="3" fillId="0" borderId="1" xfId="0" applyNumberFormat="1" applyFont="1" applyBorder="1" applyAlignment="1">
      <alignment horizontal="center" wrapText="1" shrinkToFit="1"/>
    </xf>
    <xf numFmtId="2" fontId="4" fillId="0" borderId="6" xfId="0" applyNumberFormat="1" applyFont="1" applyBorder="1" applyAlignment="1">
      <alignment horizontal="center" wrapText="1" shrinkToFi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wrapText="1" shrinkToFi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/>
    <xf numFmtId="14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/>
    <xf numFmtId="0" fontId="4" fillId="2" borderId="9" xfId="0" applyFont="1" applyFill="1" applyBorder="1" applyAlignment="1">
      <alignment wrapText="1"/>
    </xf>
    <xf numFmtId="0" fontId="4" fillId="2" borderId="3" xfId="0" applyFont="1" applyFill="1" applyBorder="1"/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" fontId="3" fillId="2" borderId="0" xfId="0" applyNumberFormat="1" applyFont="1" applyFill="1"/>
    <xf numFmtId="0" fontId="3" fillId="2" borderId="0" xfId="0" applyFont="1" applyFill="1" applyAlignment="1">
      <alignment wrapText="1"/>
    </xf>
    <xf numFmtId="4" fontId="3" fillId="2" borderId="1" xfId="0" applyNumberFormat="1" applyFont="1" applyFill="1" applyBorder="1"/>
    <xf numFmtId="0" fontId="3" fillId="3" borderId="0" xfId="0" applyFont="1" applyFill="1"/>
    <xf numFmtId="2" fontId="3" fillId="3" borderId="3" xfId="0" applyNumberFormat="1" applyFont="1" applyFill="1" applyBorder="1" applyAlignment="1">
      <alignment wrapText="1" shrinkToFit="1"/>
    </xf>
    <xf numFmtId="0" fontId="4" fillId="3" borderId="3" xfId="0" applyFont="1" applyFill="1" applyBorder="1"/>
    <xf numFmtId="2" fontId="6" fillId="3" borderId="1" xfId="0" applyNumberFormat="1" applyFont="1" applyFill="1" applyBorder="1" applyAlignment="1">
      <alignment horizontal="center" wrapText="1" shrinkToFit="1"/>
    </xf>
    <xf numFmtId="2" fontId="5" fillId="3" borderId="1" xfId="0" applyNumberFormat="1" applyFont="1" applyFill="1" applyBorder="1" applyAlignment="1">
      <alignment horizontal="center" wrapText="1" shrinkToFi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3" borderId="0" xfId="0" applyNumberFormat="1" applyFont="1" applyFill="1"/>
    <xf numFmtId="0" fontId="3" fillId="4" borderId="0" xfId="0" applyFont="1" applyFill="1"/>
    <xf numFmtId="2" fontId="3" fillId="4" borderId="1" xfId="0" applyNumberFormat="1" applyFont="1" applyFill="1" applyBorder="1" applyAlignment="1">
      <alignment horizontal="center" wrapText="1" shrinkToFit="1"/>
    </xf>
    <xf numFmtId="2" fontId="4" fillId="4" borderId="1" xfId="0" applyNumberFormat="1" applyFont="1" applyFill="1" applyBorder="1" applyAlignment="1">
      <alignment horizontal="center" wrapText="1" shrinkToFit="1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2" fillId="4" borderId="1" xfId="1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" fontId="3" fillId="4" borderId="0" xfId="0" applyNumberFormat="1" applyFont="1" applyFill="1"/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wrapText="1" shrinkToFit="1"/>
    </xf>
    <xf numFmtId="0" fontId="4" fillId="2" borderId="1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59AE-6406-4D53-9F36-337DF1F5E66B}">
  <dimension ref="A3:M86"/>
  <sheetViews>
    <sheetView tabSelected="1" topLeftCell="A27" zoomScaleNormal="100" workbookViewId="0">
      <selection activeCell="H82" sqref="H1:J1048576"/>
    </sheetView>
  </sheetViews>
  <sheetFormatPr defaultColWidth="9.109375" defaultRowHeight="13.8" x14ac:dyDescent="0.25"/>
  <cols>
    <col min="1" max="1" width="9.109375" style="2"/>
    <col min="2" max="2" width="33.6640625" style="24" customWidth="1"/>
    <col min="3" max="4" width="15.44140625" style="48" bestFit="1" customWidth="1"/>
    <col min="5" max="5" width="15.44140625" style="38" bestFit="1" customWidth="1"/>
    <col min="6" max="6" width="14.33203125" style="50" bestFit="1" customWidth="1"/>
    <col min="7" max="7" width="16.88671875" style="50" customWidth="1"/>
    <col min="8" max="8" width="17.44140625" style="60" customWidth="1"/>
    <col min="9" max="9" width="17.6640625" style="60" customWidth="1"/>
    <col min="10" max="10" width="17.44140625" style="60" customWidth="1"/>
    <col min="11" max="11" width="23.109375" style="2" customWidth="1"/>
    <col min="12" max="12" width="12" style="2" customWidth="1"/>
    <col min="13" max="13" width="22.33203125" style="2" customWidth="1"/>
    <col min="14" max="16384" width="9.109375" style="2"/>
  </cols>
  <sheetData>
    <row r="3" spans="1:13" ht="14.4" thickBot="1" x14ac:dyDescent="0.3">
      <c r="B3" s="1" t="s">
        <v>0</v>
      </c>
      <c r="C3" s="37"/>
      <c r="D3" s="37"/>
      <c r="G3" s="50" t="s">
        <v>10</v>
      </c>
    </row>
    <row r="4" spans="1:13" x14ac:dyDescent="0.25">
      <c r="B4" s="3"/>
      <c r="C4" s="39"/>
      <c r="D4" s="39"/>
      <c r="E4" s="40"/>
      <c r="F4" s="51"/>
      <c r="G4" s="52"/>
      <c r="H4" s="75" t="s">
        <v>6</v>
      </c>
      <c r="I4" s="75"/>
      <c r="J4" s="75"/>
      <c r="K4" s="5"/>
      <c r="L4" s="4"/>
      <c r="M4" s="6"/>
    </row>
    <row r="5" spans="1:13" ht="42" x14ac:dyDescent="0.3">
      <c r="B5" s="7" t="s">
        <v>1</v>
      </c>
      <c r="C5" s="76" t="s">
        <v>12</v>
      </c>
      <c r="D5" s="77"/>
      <c r="E5" s="78"/>
      <c r="F5" s="53" t="s">
        <v>11</v>
      </c>
      <c r="G5" s="54" t="s">
        <v>2</v>
      </c>
      <c r="H5" s="61" t="s">
        <v>3</v>
      </c>
      <c r="I5" s="62" t="s">
        <v>4</v>
      </c>
      <c r="J5" s="62" t="s">
        <v>5</v>
      </c>
      <c r="K5" s="9" t="s">
        <v>7</v>
      </c>
      <c r="L5" s="8" t="s">
        <v>8</v>
      </c>
      <c r="M5" s="10" t="s">
        <v>9</v>
      </c>
    </row>
    <row r="6" spans="1:13" ht="14.4" x14ac:dyDescent="0.3">
      <c r="B6" s="11">
        <v>1</v>
      </c>
      <c r="C6" s="79" t="s">
        <v>13</v>
      </c>
      <c r="D6" s="77"/>
      <c r="E6" s="78"/>
      <c r="F6" s="55">
        <v>3</v>
      </c>
      <c r="G6" s="55">
        <v>4</v>
      </c>
      <c r="H6" s="63">
        <v>5</v>
      </c>
      <c r="I6" s="63">
        <v>6</v>
      </c>
      <c r="J6" s="63">
        <v>7</v>
      </c>
      <c r="K6" s="12">
        <v>8</v>
      </c>
      <c r="L6" s="12">
        <v>9</v>
      </c>
      <c r="M6" s="13">
        <v>10</v>
      </c>
    </row>
    <row r="7" spans="1:13" s="34" customFormat="1" ht="48" x14ac:dyDescent="0.25">
      <c r="B7" s="36"/>
      <c r="C7" s="41" t="s">
        <v>136</v>
      </c>
      <c r="D7" s="42" t="s">
        <v>137</v>
      </c>
      <c r="E7" s="42" t="s">
        <v>138</v>
      </c>
      <c r="F7" s="56"/>
      <c r="G7" s="56"/>
      <c r="H7" s="64"/>
      <c r="I7" s="64"/>
      <c r="J7" s="64"/>
      <c r="K7" s="35"/>
      <c r="L7" s="35"/>
      <c r="M7" s="35"/>
    </row>
    <row r="8" spans="1:13" ht="27.6" x14ac:dyDescent="0.25">
      <c r="A8" s="2">
        <v>1</v>
      </c>
      <c r="B8" s="14" t="s">
        <v>14</v>
      </c>
      <c r="C8" s="43">
        <v>3115137.46</v>
      </c>
      <c r="D8" s="43">
        <v>4000000</v>
      </c>
      <c r="E8" s="43">
        <f>C8+D8</f>
        <v>7115137.46</v>
      </c>
      <c r="F8" s="57">
        <v>1872343.81</v>
      </c>
      <c r="G8" s="57">
        <f>E8-F8</f>
        <v>5242793.6500000004</v>
      </c>
      <c r="H8" s="65">
        <v>4000000</v>
      </c>
      <c r="I8" s="66">
        <f>E8-H8-J8</f>
        <v>62302.749199999962</v>
      </c>
      <c r="J8" s="66">
        <f>C8*98%</f>
        <v>3052834.7108</v>
      </c>
      <c r="K8" s="26">
        <v>44868</v>
      </c>
      <c r="L8" s="27">
        <v>0.98</v>
      </c>
      <c r="M8" s="28"/>
    </row>
    <row r="9" spans="1:13" ht="27.6" x14ac:dyDescent="0.25">
      <c r="A9" s="2">
        <v>2</v>
      </c>
      <c r="B9" s="15" t="s">
        <v>15</v>
      </c>
      <c r="C9" s="43">
        <v>3216069.97</v>
      </c>
      <c r="D9" s="44">
        <f>H9</f>
        <v>2500000</v>
      </c>
      <c r="E9" s="43">
        <f t="shared" ref="E9:E73" si="0">C9+D9</f>
        <v>5716069.9700000007</v>
      </c>
      <c r="F9" s="57">
        <v>1537384.76</v>
      </c>
      <c r="G9" s="57">
        <f t="shared" ref="G9:G22" si="1">E9-F9</f>
        <v>4178685.2100000009</v>
      </c>
      <c r="H9" s="65">
        <v>2500000</v>
      </c>
      <c r="I9" s="66">
        <f t="shared" ref="I9:I22" si="2">E9-H9-J9</f>
        <v>64321.39940000046</v>
      </c>
      <c r="J9" s="66">
        <f t="shared" ref="J9:J22" si="3">C9*98%</f>
        <v>3151748.5706000002</v>
      </c>
      <c r="K9" s="26">
        <v>45089</v>
      </c>
      <c r="L9" s="27">
        <v>0.7</v>
      </c>
      <c r="M9" s="28"/>
    </row>
    <row r="10" spans="1:13" ht="41.4" x14ac:dyDescent="0.3">
      <c r="A10" s="2">
        <v>3</v>
      </c>
      <c r="B10" s="15" t="s">
        <v>16</v>
      </c>
      <c r="C10" s="43">
        <v>14054814.1</v>
      </c>
      <c r="D10" s="44">
        <f t="shared" ref="D10:D22" si="4">H10</f>
        <v>4500000</v>
      </c>
      <c r="E10" s="43">
        <f t="shared" si="0"/>
        <v>18554814.100000001</v>
      </c>
      <c r="F10" s="57">
        <v>4699550.4800000004</v>
      </c>
      <c r="G10" s="57">
        <f t="shared" si="1"/>
        <v>13855263.620000001</v>
      </c>
      <c r="H10" s="65">
        <v>4500000</v>
      </c>
      <c r="I10" s="66">
        <f t="shared" si="2"/>
        <v>281096.28200000152</v>
      </c>
      <c r="J10" s="66">
        <f t="shared" si="3"/>
        <v>13773717.818</v>
      </c>
      <c r="K10" s="26">
        <v>45049</v>
      </c>
      <c r="L10" s="27">
        <v>0.36</v>
      </c>
      <c r="M10" s="29" t="s">
        <v>88</v>
      </c>
    </row>
    <row r="11" spans="1:13" ht="41.4" x14ac:dyDescent="0.25">
      <c r="A11" s="2">
        <v>4</v>
      </c>
      <c r="B11" s="15" t="s">
        <v>17</v>
      </c>
      <c r="C11" s="43">
        <v>3372012</v>
      </c>
      <c r="D11" s="44">
        <v>625000</v>
      </c>
      <c r="E11" s="43">
        <f t="shared" si="0"/>
        <v>3997012</v>
      </c>
      <c r="F11" s="57">
        <v>3779545.34</v>
      </c>
      <c r="G11" s="57">
        <f t="shared" si="1"/>
        <v>217466.66000000015</v>
      </c>
      <c r="H11" s="65">
        <v>0</v>
      </c>
      <c r="I11" s="66">
        <f t="shared" si="2"/>
        <v>692440.24000000022</v>
      </c>
      <c r="J11" s="66">
        <f t="shared" si="3"/>
        <v>3304571.76</v>
      </c>
      <c r="K11" s="23"/>
      <c r="L11" s="28">
        <v>100</v>
      </c>
      <c r="M11" s="28"/>
    </row>
    <row r="12" spans="1:13" ht="82.8" x14ac:dyDescent="0.3">
      <c r="A12" s="2">
        <v>5</v>
      </c>
      <c r="B12" s="15" t="s">
        <v>18</v>
      </c>
      <c r="C12" s="43">
        <v>1294619.28</v>
      </c>
      <c r="D12" s="44">
        <f t="shared" si="4"/>
        <v>250000</v>
      </c>
      <c r="E12" s="43">
        <f t="shared" si="0"/>
        <v>1544619.28</v>
      </c>
      <c r="F12" s="57">
        <v>1002152.51</v>
      </c>
      <c r="G12" s="57">
        <f t="shared" si="1"/>
        <v>542466.77</v>
      </c>
      <c r="H12" s="65">
        <v>250000</v>
      </c>
      <c r="I12" s="66">
        <f t="shared" si="2"/>
        <v>25892.385599999921</v>
      </c>
      <c r="J12" s="66">
        <f t="shared" si="3"/>
        <v>1268726.8944000001</v>
      </c>
      <c r="K12" s="26">
        <v>44837</v>
      </c>
      <c r="L12" s="27">
        <v>0.98</v>
      </c>
      <c r="M12" s="29" t="s">
        <v>89</v>
      </c>
    </row>
    <row r="13" spans="1:13" ht="82.8" x14ac:dyDescent="0.3">
      <c r="A13" s="2">
        <v>6</v>
      </c>
      <c r="B13" s="15" t="s">
        <v>19</v>
      </c>
      <c r="C13" s="43">
        <v>1955279.31</v>
      </c>
      <c r="D13" s="44">
        <f t="shared" si="4"/>
        <v>200000</v>
      </c>
      <c r="E13" s="43">
        <f t="shared" si="0"/>
        <v>2155279.31</v>
      </c>
      <c r="F13" s="57">
        <v>676863.3</v>
      </c>
      <c r="G13" s="57">
        <f t="shared" si="1"/>
        <v>1478416.01</v>
      </c>
      <c r="H13" s="65">
        <v>200000</v>
      </c>
      <c r="I13" s="66">
        <f t="shared" si="2"/>
        <v>39105.58620000002</v>
      </c>
      <c r="J13" s="66">
        <f t="shared" si="3"/>
        <v>1916173.7238</v>
      </c>
      <c r="K13" s="26">
        <v>44785</v>
      </c>
      <c r="L13" s="27">
        <v>0.9</v>
      </c>
      <c r="M13" s="29" t="s">
        <v>90</v>
      </c>
    </row>
    <row r="14" spans="1:13" ht="41.4" x14ac:dyDescent="0.3">
      <c r="A14" s="2">
        <v>7</v>
      </c>
      <c r="B14" s="14" t="s">
        <v>20</v>
      </c>
      <c r="C14" s="43">
        <v>332539.03999999998</v>
      </c>
      <c r="D14" s="44">
        <f t="shared" si="4"/>
        <v>640000</v>
      </c>
      <c r="E14" s="43">
        <f t="shared" si="0"/>
        <v>972539.04</v>
      </c>
      <c r="F14" s="57">
        <v>750079.07</v>
      </c>
      <c r="G14" s="57">
        <f t="shared" si="1"/>
        <v>222459.97000000009</v>
      </c>
      <c r="H14" s="65">
        <v>640000</v>
      </c>
      <c r="I14" s="66">
        <f t="shared" si="2"/>
        <v>6650.7808000000659</v>
      </c>
      <c r="J14" s="66">
        <f t="shared" si="3"/>
        <v>325888.25919999997</v>
      </c>
      <c r="K14" s="26">
        <v>45042</v>
      </c>
      <c r="L14" s="27">
        <v>0.99</v>
      </c>
      <c r="M14" s="29" t="s">
        <v>91</v>
      </c>
    </row>
    <row r="15" spans="1:13" ht="69" x14ac:dyDescent="0.3">
      <c r="A15" s="2">
        <v>8</v>
      </c>
      <c r="B15" s="15" t="s">
        <v>21</v>
      </c>
      <c r="C15" s="43">
        <v>1567995.01</v>
      </c>
      <c r="D15" s="44">
        <f t="shared" si="4"/>
        <v>150000</v>
      </c>
      <c r="E15" s="43">
        <f t="shared" si="0"/>
        <v>1717995.01</v>
      </c>
      <c r="F15" s="57">
        <v>123200.3</v>
      </c>
      <c r="G15" s="57">
        <f t="shared" si="1"/>
        <v>1594794.71</v>
      </c>
      <c r="H15" s="65">
        <v>150000</v>
      </c>
      <c r="I15" s="66">
        <f t="shared" si="2"/>
        <v>31359.900200000033</v>
      </c>
      <c r="J15" s="66">
        <f t="shared" si="3"/>
        <v>1536635.1098</v>
      </c>
      <c r="K15" s="23" t="s">
        <v>125</v>
      </c>
      <c r="L15" s="28"/>
      <c r="M15" s="29" t="s">
        <v>92</v>
      </c>
    </row>
    <row r="16" spans="1:13" ht="41.4" x14ac:dyDescent="0.25">
      <c r="A16" s="2">
        <v>9</v>
      </c>
      <c r="B16" s="15" t="s">
        <v>22</v>
      </c>
      <c r="C16" s="43">
        <v>926542.46</v>
      </c>
      <c r="D16" s="44">
        <f t="shared" si="4"/>
        <v>100000</v>
      </c>
      <c r="E16" s="43">
        <f t="shared" si="0"/>
        <v>1026542.46</v>
      </c>
      <c r="F16" s="57">
        <v>78871.649999999994</v>
      </c>
      <c r="G16" s="57">
        <f t="shared" si="1"/>
        <v>947670.80999999994</v>
      </c>
      <c r="H16" s="65">
        <v>100000</v>
      </c>
      <c r="I16" s="66">
        <f t="shared" si="2"/>
        <v>18530.849200000055</v>
      </c>
      <c r="J16" s="66">
        <f t="shared" si="3"/>
        <v>908011.61079999991</v>
      </c>
      <c r="K16" s="23"/>
      <c r="L16" s="28"/>
      <c r="M16" s="28" t="s">
        <v>93</v>
      </c>
    </row>
    <row r="17" spans="1:13" ht="69" x14ac:dyDescent="0.25">
      <c r="A17" s="2">
        <v>10</v>
      </c>
      <c r="B17" s="15" t="s">
        <v>23</v>
      </c>
      <c r="C17" s="43">
        <v>712725</v>
      </c>
      <c r="D17" s="44">
        <f t="shared" si="4"/>
        <v>165000</v>
      </c>
      <c r="E17" s="43">
        <f t="shared" si="0"/>
        <v>877725</v>
      </c>
      <c r="F17" s="57">
        <v>89018.94</v>
      </c>
      <c r="G17" s="57">
        <f t="shared" si="1"/>
        <v>788706.06</v>
      </c>
      <c r="H17" s="65">
        <v>165000</v>
      </c>
      <c r="I17" s="66">
        <f t="shared" si="2"/>
        <v>14254.5</v>
      </c>
      <c r="J17" s="66">
        <f t="shared" si="3"/>
        <v>698470.5</v>
      </c>
      <c r="K17" s="23"/>
      <c r="L17" s="28"/>
      <c r="M17" s="28" t="s">
        <v>94</v>
      </c>
    </row>
    <row r="18" spans="1:13" ht="82.8" x14ac:dyDescent="0.3">
      <c r="A18" s="2">
        <v>11</v>
      </c>
      <c r="B18" s="15" t="s">
        <v>24</v>
      </c>
      <c r="C18" s="43">
        <v>4014712.3</v>
      </c>
      <c r="D18" s="44">
        <f t="shared" si="4"/>
        <v>600000</v>
      </c>
      <c r="E18" s="43">
        <f t="shared" si="0"/>
        <v>4614712.3</v>
      </c>
      <c r="F18" s="57">
        <v>22564.61</v>
      </c>
      <c r="G18" s="57">
        <f t="shared" si="1"/>
        <v>4592147.6899999995</v>
      </c>
      <c r="H18" s="65">
        <v>600000</v>
      </c>
      <c r="I18" s="66">
        <f t="shared" si="2"/>
        <v>80294.246000000276</v>
      </c>
      <c r="J18" s="66">
        <f t="shared" si="3"/>
        <v>3934418.0539999995</v>
      </c>
      <c r="K18" s="26">
        <v>45184</v>
      </c>
      <c r="L18" s="27">
        <v>0.45</v>
      </c>
      <c r="M18" s="29" t="s">
        <v>95</v>
      </c>
    </row>
    <row r="19" spans="1:13" ht="55.2" x14ac:dyDescent="0.25">
      <c r="A19" s="2">
        <v>12</v>
      </c>
      <c r="B19" s="15" t="s">
        <v>25</v>
      </c>
      <c r="C19" s="43">
        <v>8077550</v>
      </c>
      <c r="D19" s="44">
        <f t="shared" si="4"/>
        <v>500000</v>
      </c>
      <c r="E19" s="43">
        <f t="shared" si="0"/>
        <v>8577550</v>
      </c>
      <c r="F19" s="57">
        <v>681118.17</v>
      </c>
      <c r="G19" s="57">
        <f t="shared" si="1"/>
        <v>7896431.8300000001</v>
      </c>
      <c r="H19" s="65">
        <v>500000</v>
      </c>
      <c r="I19" s="66">
        <f t="shared" si="2"/>
        <v>161551</v>
      </c>
      <c r="J19" s="66">
        <f t="shared" si="3"/>
        <v>7915999</v>
      </c>
      <c r="K19" s="26">
        <v>45062</v>
      </c>
      <c r="L19" s="27">
        <v>7.0000000000000007E-2</v>
      </c>
      <c r="M19" s="28" t="s">
        <v>96</v>
      </c>
    </row>
    <row r="20" spans="1:13" ht="41.4" x14ac:dyDescent="0.25">
      <c r="A20" s="2">
        <v>13</v>
      </c>
      <c r="B20" s="15" t="s">
        <v>26</v>
      </c>
      <c r="C20" s="43">
        <v>10088108.18</v>
      </c>
      <c r="D20" s="44">
        <f t="shared" si="4"/>
        <v>4000000</v>
      </c>
      <c r="E20" s="43">
        <f t="shared" si="0"/>
        <v>14088108.18</v>
      </c>
      <c r="F20" s="57">
        <v>3230425.77</v>
      </c>
      <c r="G20" s="57">
        <f t="shared" si="1"/>
        <v>10857682.41</v>
      </c>
      <c r="H20" s="65">
        <v>4000000</v>
      </c>
      <c r="I20" s="66">
        <f t="shared" si="2"/>
        <v>201762.16359999962</v>
      </c>
      <c r="J20" s="66">
        <f t="shared" si="3"/>
        <v>9886346.0164000001</v>
      </c>
      <c r="K20" s="23"/>
      <c r="L20" s="28"/>
      <c r="M20" s="28" t="s">
        <v>97</v>
      </c>
    </row>
    <row r="21" spans="1:13" ht="69" x14ac:dyDescent="0.3">
      <c r="A21" s="2">
        <v>14</v>
      </c>
      <c r="B21" s="15" t="s">
        <v>27</v>
      </c>
      <c r="C21" s="43">
        <v>3816092.5</v>
      </c>
      <c r="D21" s="44">
        <f t="shared" si="4"/>
        <v>2500000</v>
      </c>
      <c r="E21" s="43">
        <f t="shared" si="0"/>
        <v>6316092.5</v>
      </c>
      <c r="F21" s="57">
        <v>557717.67000000004</v>
      </c>
      <c r="G21" s="57">
        <f t="shared" si="1"/>
        <v>5758374.8300000001</v>
      </c>
      <c r="H21" s="65">
        <v>2500000</v>
      </c>
      <c r="I21" s="66">
        <f t="shared" si="2"/>
        <v>76321.850000000093</v>
      </c>
      <c r="J21" s="66">
        <f t="shared" si="3"/>
        <v>3739770.65</v>
      </c>
      <c r="K21" s="26">
        <v>45006</v>
      </c>
      <c r="L21" s="27">
        <v>0.75</v>
      </c>
      <c r="M21" s="29" t="s">
        <v>98</v>
      </c>
    </row>
    <row r="22" spans="1:13" ht="27.6" x14ac:dyDescent="0.3">
      <c r="A22" s="2">
        <v>15</v>
      </c>
      <c r="B22" s="15" t="s">
        <v>28</v>
      </c>
      <c r="C22" s="43">
        <v>2704000</v>
      </c>
      <c r="D22" s="44">
        <f t="shared" si="4"/>
        <v>1000000</v>
      </c>
      <c r="E22" s="43">
        <f t="shared" si="0"/>
        <v>3704000</v>
      </c>
      <c r="F22" s="57">
        <v>131379.24</v>
      </c>
      <c r="G22" s="57">
        <f t="shared" si="1"/>
        <v>3572620.76</v>
      </c>
      <c r="H22" s="65">
        <v>1000000</v>
      </c>
      <c r="I22" s="66">
        <f t="shared" si="2"/>
        <v>54080</v>
      </c>
      <c r="J22" s="66">
        <f t="shared" si="3"/>
        <v>2649920</v>
      </c>
      <c r="K22" s="26">
        <v>45086</v>
      </c>
      <c r="L22" s="27">
        <v>0.6</v>
      </c>
      <c r="M22" s="30" t="s">
        <v>99</v>
      </c>
    </row>
    <row r="23" spans="1:13" s="17" customFormat="1" ht="27.6" x14ac:dyDescent="0.25">
      <c r="B23" s="18" t="s">
        <v>60</v>
      </c>
      <c r="C23" s="45">
        <f>SUM(C8:C22)</f>
        <v>59248196.609999999</v>
      </c>
      <c r="D23" s="45">
        <f t="shared" ref="D23:J23" si="5">SUM(D8:D22)</f>
        <v>21730000</v>
      </c>
      <c r="E23" s="45">
        <f t="shared" si="5"/>
        <v>80978196.609999999</v>
      </c>
      <c r="F23" s="58">
        <f t="shared" si="5"/>
        <v>19232215.620000001</v>
      </c>
      <c r="G23" s="58">
        <f t="shared" si="5"/>
        <v>61745980.990000002</v>
      </c>
      <c r="H23" s="67">
        <f t="shared" si="5"/>
        <v>21105000</v>
      </c>
      <c r="I23" s="67">
        <f>SUM(I8:I22)</f>
        <v>1809963.9322000023</v>
      </c>
      <c r="J23" s="67">
        <f t="shared" si="5"/>
        <v>58063232.677799992</v>
      </c>
      <c r="K23" s="23"/>
      <c r="L23" s="32"/>
      <c r="M23" s="31"/>
    </row>
    <row r="24" spans="1:13" s="17" customFormat="1" ht="27.6" x14ac:dyDescent="0.25">
      <c r="A24" s="19">
        <v>1</v>
      </c>
      <c r="B24" s="16" t="s">
        <v>61</v>
      </c>
      <c r="C24" s="43">
        <v>25785595.420000002</v>
      </c>
      <c r="D24" s="46">
        <v>7300000</v>
      </c>
      <c r="E24" s="43">
        <f t="shared" si="0"/>
        <v>33085595.420000002</v>
      </c>
      <c r="F24" s="57">
        <v>415365</v>
      </c>
      <c r="G24" s="57">
        <f>E24-F24</f>
        <v>32670230.420000002</v>
      </c>
      <c r="H24" s="68">
        <v>7300000</v>
      </c>
      <c r="I24" s="66">
        <f>E24-H24-J24</f>
        <v>3867839.313000001</v>
      </c>
      <c r="J24" s="66">
        <f>C24*85%</f>
        <v>21917756.107000001</v>
      </c>
      <c r="K24" s="23" t="s">
        <v>126</v>
      </c>
      <c r="L24" s="28"/>
      <c r="M24" s="28" t="s">
        <v>100</v>
      </c>
    </row>
    <row r="25" spans="1:13" s="17" customFormat="1" ht="27.6" x14ac:dyDescent="0.25">
      <c r="A25" s="19">
        <v>2</v>
      </c>
      <c r="B25" s="20" t="s">
        <v>62</v>
      </c>
      <c r="C25" s="43">
        <v>8604699.3900000006</v>
      </c>
      <c r="D25" s="46">
        <v>2360000</v>
      </c>
      <c r="E25" s="43">
        <f t="shared" si="0"/>
        <v>10964699.390000001</v>
      </c>
      <c r="F25" s="57">
        <v>105943.03999999999</v>
      </c>
      <c r="G25" s="57">
        <f t="shared" ref="G25:G82" si="6">E25-F25</f>
        <v>10858756.350000001</v>
      </c>
      <c r="H25" s="68">
        <v>2360000</v>
      </c>
      <c r="I25" s="66">
        <f t="shared" ref="I25:I83" si="7">E25-H25-J25</f>
        <v>1290704.9084999999</v>
      </c>
      <c r="J25" s="66">
        <f t="shared" ref="J25:J83" si="8">C25*85%</f>
        <v>7313994.4815000007</v>
      </c>
      <c r="K25" s="23" t="s">
        <v>126</v>
      </c>
      <c r="L25" s="28"/>
      <c r="M25" s="28" t="s">
        <v>101</v>
      </c>
    </row>
    <row r="26" spans="1:13" s="17" customFormat="1" ht="27.6" x14ac:dyDescent="0.25">
      <c r="A26" s="19">
        <v>3</v>
      </c>
      <c r="B26" s="20" t="s">
        <v>63</v>
      </c>
      <c r="C26" s="43">
        <v>1324871.6499999999</v>
      </c>
      <c r="D26" s="46">
        <v>150000</v>
      </c>
      <c r="E26" s="43">
        <f t="shared" si="0"/>
        <v>1474871.65</v>
      </c>
      <c r="F26" s="57">
        <v>100035.27</v>
      </c>
      <c r="G26" s="57">
        <f t="shared" si="6"/>
        <v>1374836.38</v>
      </c>
      <c r="H26" s="68">
        <v>150000</v>
      </c>
      <c r="I26" s="66">
        <f t="shared" si="7"/>
        <v>198730.74750000006</v>
      </c>
      <c r="J26" s="66">
        <f t="shared" si="8"/>
        <v>1126140.9024999999</v>
      </c>
      <c r="K26" s="23" t="s">
        <v>126</v>
      </c>
      <c r="L26" s="28"/>
      <c r="M26" s="28" t="s">
        <v>102</v>
      </c>
    </row>
    <row r="27" spans="1:13" s="17" customFormat="1" ht="27.6" x14ac:dyDescent="0.25">
      <c r="A27" s="19">
        <v>4</v>
      </c>
      <c r="B27" s="20" t="s">
        <v>64</v>
      </c>
      <c r="C27" s="43">
        <v>9616172.0299999993</v>
      </c>
      <c r="D27" s="46">
        <v>2400000</v>
      </c>
      <c r="E27" s="43">
        <f t="shared" si="0"/>
        <v>12016172.029999999</v>
      </c>
      <c r="F27" s="57">
        <v>384180</v>
      </c>
      <c r="G27" s="57">
        <f t="shared" si="6"/>
        <v>11631992.029999999</v>
      </c>
      <c r="H27" s="68">
        <v>2400000</v>
      </c>
      <c r="I27" s="66">
        <f t="shared" si="7"/>
        <v>1442425.8045000006</v>
      </c>
      <c r="J27" s="66">
        <f t="shared" si="8"/>
        <v>8173746.2254999988</v>
      </c>
      <c r="K27" s="23" t="s">
        <v>126</v>
      </c>
      <c r="L27" s="28"/>
      <c r="M27" s="23" t="s">
        <v>103</v>
      </c>
    </row>
    <row r="28" spans="1:13" s="17" customFormat="1" ht="27.6" x14ac:dyDescent="0.25">
      <c r="A28" s="19">
        <v>5</v>
      </c>
      <c r="B28" s="20" t="s">
        <v>65</v>
      </c>
      <c r="C28" s="43">
        <v>12177637.42</v>
      </c>
      <c r="D28" s="46">
        <v>1150000</v>
      </c>
      <c r="E28" s="43">
        <f t="shared" si="0"/>
        <v>13327637.42</v>
      </c>
      <c r="F28" s="57">
        <v>330055</v>
      </c>
      <c r="G28" s="57">
        <f t="shared" si="6"/>
        <v>12997582.42</v>
      </c>
      <c r="H28" s="68">
        <v>1150000</v>
      </c>
      <c r="I28" s="66">
        <f t="shared" si="7"/>
        <v>1826645.6129999999</v>
      </c>
      <c r="J28" s="66">
        <f t="shared" si="8"/>
        <v>10350991.807</v>
      </c>
      <c r="K28" s="23" t="s">
        <v>126</v>
      </c>
      <c r="L28" s="28"/>
      <c r="M28" s="28" t="s">
        <v>104</v>
      </c>
    </row>
    <row r="29" spans="1:13" s="17" customFormat="1" ht="27.6" x14ac:dyDescent="0.25">
      <c r="A29" s="19">
        <v>6</v>
      </c>
      <c r="B29" s="20" t="s">
        <v>66</v>
      </c>
      <c r="C29" s="43">
        <v>8427082.0899999999</v>
      </c>
      <c r="D29" s="46">
        <v>890000</v>
      </c>
      <c r="E29" s="43">
        <f t="shared" si="0"/>
        <v>9317082.0899999999</v>
      </c>
      <c r="F29" s="57">
        <v>109730.54</v>
      </c>
      <c r="G29" s="57">
        <f t="shared" si="6"/>
        <v>9207351.5500000007</v>
      </c>
      <c r="H29" s="68">
        <v>890000</v>
      </c>
      <c r="I29" s="66">
        <f t="shared" si="7"/>
        <v>1264062.3135000002</v>
      </c>
      <c r="J29" s="66">
        <f t="shared" si="8"/>
        <v>7163019.7764999997</v>
      </c>
      <c r="K29" s="23" t="s">
        <v>126</v>
      </c>
      <c r="L29" s="28"/>
      <c r="M29" s="28" t="s">
        <v>105</v>
      </c>
    </row>
    <row r="30" spans="1:13" s="17" customFormat="1" ht="27.6" x14ac:dyDescent="0.25">
      <c r="A30" s="19">
        <v>7</v>
      </c>
      <c r="B30" s="20" t="s">
        <v>67</v>
      </c>
      <c r="C30" s="43">
        <v>14096938.060000001</v>
      </c>
      <c r="D30" s="46">
        <v>1505000</v>
      </c>
      <c r="E30" s="43">
        <f t="shared" si="0"/>
        <v>15601938.060000001</v>
      </c>
      <c r="F30" s="57">
        <v>369872.23</v>
      </c>
      <c r="G30" s="57">
        <f t="shared" si="6"/>
        <v>15232065.83</v>
      </c>
      <c r="H30" s="68">
        <v>1505000</v>
      </c>
      <c r="I30" s="66">
        <f t="shared" si="7"/>
        <v>2114540.7090000007</v>
      </c>
      <c r="J30" s="66">
        <f t="shared" si="8"/>
        <v>11982397.351</v>
      </c>
      <c r="K30" s="23" t="s">
        <v>126</v>
      </c>
      <c r="L30" s="28"/>
      <c r="M30" s="28" t="s">
        <v>106</v>
      </c>
    </row>
    <row r="31" spans="1:13" s="17" customFormat="1" ht="27.6" x14ac:dyDescent="0.25">
      <c r="A31" s="19">
        <v>8</v>
      </c>
      <c r="B31" s="20" t="s">
        <v>68</v>
      </c>
      <c r="C31" s="43">
        <v>4976733.5199999996</v>
      </c>
      <c r="D31" s="46">
        <v>950000</v>
      </c>
      <c r="E31" s="43">
        <f t="shared" si="0"/>
        <v>5926733.5199999996</v>
      </c>
      <c r="F31" s="57">
        <v>240262.54</v>
      </c>
      <c r="G31" s="57">
        <f t="shared" si="6"/>
        <v>5686470.9799999995</v>
      </c>
      <c r="H31" s="68">
        <v>950000</v>
      </c>
      <c r="I31" s="66">
        <f t="shared" si="7"/>
        <v>746510.02799999993</v>
      </c>
      <c r="J31" s="66">
        <f t="shared" si="8"/>
        <v>4230223.4919999996</v>
      </c>
      <c r="K31" s="23" t="s">
        <v>126</v>
      </c>
      <c r="L31" s="28"/>
      <c r="M31" s="28" t="s">
        <v>107</v>
      </c>
    </row>
    <row r="32" spans="1:13" s="17" customFormat="1" ht="27.6" x14ac:dyDescent="0.25">
      <c r="A32" s="19">
        <v>9</v>
      </c>
      <c r="B32" s="16" t="s">
        <v>69</v>
      </c>
      <c r="C32" s="43">
        <v>8703367.0700000003</v>
      </c>
      <c r="D32" s="46">
        <v>1400000</v>
      </c>
      <c r="E32" s="43">
        <f t="shared" si="0"/>
        <v>10103367.07</v>
      </c>
      <c r="F32" s="57">
        <v>178252</v>
      </c>
      <c r="G32" s="57">
        <f t="shared" si="6"/>
        <v>9925115.0700000003</v>
      </c>
      <c r="H32" s="68">
        <v>1400000</v>
      </c>
      <c r="I32" s="66">
        <f t="shared" si="7"/>
        <v>1305505.0605000006</v>
      </c>
      <c r="J32" s="66">
        <f t="shared" si="8"/>
        <v>7397862.0094999997</v>
      </c>
      <c r="K32" s="23" t="s">
        <v>127</v>
      </c>
      <c r="L32" s="28"/>
      <c r="M32" s="28" t="s">
        <v>108</v>
      </c>
    </row>
    <row r="33" spans="1:13" s="17" customFormat="1" ht="41.4" x14ac:dyDescent="0.25">
      <c r="A33" s="19">
        <v>10</v>
      </c>
      <c r="B33" s="21" t="s">
        <v>70</v>
      </c>
      <c r="C33" s="43">
        <v>18829528.34</v>
      </c>
      <c r="D33" s="46">
        <v>2300000</v>
      </c>
      <c r="E33" s="43">
        <f t="shared" si="0"/>
        <v>21129528.34</v>
      </c>
      <c r="F33" s="57">
        <v>191512</v>
      </c>
      <c r="G33" s="57">
        <f t="shared" si="6"/>
        <v>20938016.34</v>
      </c>
      <c r="H33" s="68">
        <v>2300000</v>
      </c>
      <c r="I33" s="66">
        <f t="shared" si="7"/>
        <v>2824429.2510000002</v>
      </c>
      <c r="J33" s="66">
        <f t="shared" si="8"/>
        <v>16005099.089</v>
      </c>
      <c r="K33" s="23" t="s">
        <v>127</v>
      </c>
      <c r="L33" s="28"/>
      <c r="M33" s="28" t="s">
        <v>109</v>
      </c>
    </row>
    <row r="34" spans="1:13" s="17" customFormat="1" ht="27.6" x14ac:dyDescent="0.25">
      <c r="A34" s="19">
        <v>11</v>
      </c>
      <c r="B34" s="16" t="s">
        <v>71</v>
      </c>
      <c r="C34" s="43">
        <v>7461468.3099999996</v>
      </c>
      <c r="D34" s="46">
        <v>90000</v>
      </c>
      <c r="E34" s="43">
        <f t="shared" si="0"/>
        <v>7551468.3099999996</v>
      </c>
      <c r="F34" s="57">
        <v>145921.74</v>
      </c>
      <c r="G34" s="57">
        <f t="shared" si="6"/>
        <v>7405546.5699999994</v>
      </c>
      <c r="H34" s="68">
        <v>90000</v>
      </c>
      <c r="I34" s="66">
        <f t="shared" si="7"/>
        <v>1119220.2465000004</v>
      </c>
      <c r="J34" s="66">
        <f t="shared" si="8"/>
        <v>6342248.0634999992</v>
      </c>
      <c r="K34" s="23" t="s">
        <v>127</v>
      </c>
      <c r="L34" s="28"/>
      <c r="M34" s="28" t="s">
        <v>110</v>
      </c>
    </row>
    <row r="35" spans="1:13" s="17" customFormat="1" ht="27.6" x14ac:dyDescent="0.25">
      <c r="A35" s="19">
        <v>12</v>
      </c>
      <c r="B35" s="16" t="s">
        <v>72</v>
      </c>
      <c r="C35" s="43">
        <v>1606618.64</v>
      </c>
      <c r="D35" s="46">
        <v>280000</v>
      </c>
      <c r="E35" s="43">
        <f t="shared" si="0"/>
        <v>1886618.64</v>
      </c>
      <c r="F35" s="57">
        <v>104737</v>
      </c>
      <c r="G35" s="57">
        <f t="shared" si="6"/>
        <v>1781881.64</v>
      </c>
      <c r="H35" s="68">
        <v>280000</v>
      </c>
      <c r="I35" s="66">
        <f t="shared" si="7"/>
        <v>240992.79600000009</v>
      </c>
      <c r="J35" s="66">
        <f t="shared" si="8"/>
        <v>1365625.8439999998</v>
      </c>
      <c r="K35" s="23" t="s">
        <v>127</v>
      </c>
      <c r="L35" s="28"/>
      <c r="M35" s="28" t="s">
        <v>111</v>
      </c>
    </row>
    <row r="36" spans="1:13" s="17" customFormat="1" ht="27.6" x14ac:dyDescent="0.25">
      <c r="A36" s="19">
        <v>13</v>
      </c>
      <c r="B36" s="16" t="s">
        <v>73</v>
      </c>
      <c r="C36" s="43">
        <v>6242298.6500000004</v>
      </c>
      <c r="D36" s="46">
        <v>930000</v>
      </c>
      <c r="E36" s="43">
        <f t="shared" si="0"/>
        <v>7172298.6500000004</v>
      </c>
      <c r="F36" s="57">
        <v>186546.6</v>
      </c>
      <c r="G36" s="57">
        <f t="shared" si="6"/>
        <v>6985752.0500000007</v>
      </c>
      <c r="H36" s="68">
        <v>930000</v>
      </c>
      <c r="I36" s="66">
        <f t="shared" si="7"/>
        <v>936344.79750000034</v>
      </c>
      <c r="J36" s="66">
        <f t="shared" si="8"/>
        <v>5305953.8525</v>
      </c>
      <c r="K36" s="23" t="s">
        <v>127</v>
      </c>
      <c r="L36" s="28"/>
      <c r="M36" s="28" t="s">
        <v>112</v>
      </c>
    </row>
    <row r="37" spans="1:13" s="17" customFormat="1" ht="27.6" x14ac:dyDescent="0.25">
      <c r="A37" s="19">
        <v>14</v>
      </c>
      <c r="B37" s="16" t="s">
        <v>74</v>
      </c>
      <c r="C37" s="43">
        <v>8203027.1500000004</v>
      </c>
      <c r="D37" s="46">
        <v>215000</v>
      </c>
      <c r="E37" s="43">
        <f t="shared" si="0"/>
        <v>8418027.1500000004</v>
      </c>
      <c r="F37" s="57">
        <v>211018.6</v>
      </c>
      <c r="G37" s="57">
        <f t="shared" si="6"/>
        <v>8207008.5500000007</v>
      </c>
      <c r="H37" s="68">
        <v>215000</v>
      </c>
      <c r="I37" s="66">
        <f t="shared" si="7"/>
        <v>1230454.0724999998</v>
      </c>
      <c r="J37" s="66">
        <f t="shared" si="8"/>
        <v>6972573.0775000006</v>
      </c>
      <c r="K37" s="23" t="s">
        <v>127</v>
      </c>
      <c r="L37" s="28"/>
      <c r="M37" s="28" t="s">
        <v>113</v>
      </c>
    </row>
    <row r="38" spans="1:13" s="17" customFormat="1" ht="27.6" x14ac:dyDescent="0.25">
      <c r="A38" s="19">
        <v>15</v>
      </c>
      <c r="B38" s="16" t="s">
        <v>75</v>
      </c>
      <c r="C38" s="43">
        <v>2285796.67</v>
      </c>
      <c r="D38" s="46">
        <v>1145000</v>
      </c>
      <c r="E38" s="43">
        <f t="shared" si="0"/>
        <v>3430796.67</v>
      </c>
      <c r="F38" s="57">
        <v>113571</v>
      </c>
      <c r="G38" s="57">
        <f t="shared" si="6"/>
        <v>3317225.67</v>
      </c>
      <c r="H38" s="68">
        <v>1145000</v>
      </c>
      <c r="I38" s="66">
        <f t="shared" si="7"/>
        <v>342869.50050000008</v>
      </c>
      <c r="J38" s="66">
        <f t="shared" si="8"/>
        <v>1942927.1694999998</v>
      </c>
      <c r="K38" s="23" t="s">
        <v>127</v>
      </c>
      <c r="L38" s="28"/>
      <c r="M38" s="28" t="s">
        <v>114</v>
      </c>
    </row>
    <row r="39" spans="1:13" s="17" customFormat="1" ht="41.4" x14ac:dyDescent="0.25">
      <c r="A39" s="19">
        <v>16</v>
      </c>
      <c r="B39" s="16" t="s">
        <v>76</v>
      </c>
      <c r="C39" s="43">
        <v>23487117.32</v>
      </c>
      <c r="D39" s="46">
        <v>500000</v>
      </c>
      <c r="E39" s="43">
        <f t="shared" si="0"/>
        <v>23987117.32</v>
      </c>
      <c r="F39" s="57">
        <v>620773.07999999996</v>
      </c>
      <c r="G39" s="57">
        <f t="shared" si="6"/>
        <v>23366344.240000002</v>
      </c>
      <c r="H39" s="68">
        <v>500000</v>
      </c>
      <c r="I39" s="66">
        <f t="shared" si="7"/>
        <v>3523067.5980000012</v>
      </c>
      <c r="J39" s="66">
        <f t="shared" si="8"/>
        <v>19964049.721999999</v>
      </c>
      <c r="K39" s="23" t="s">
        <v>127</v>
      </c>
      <c r="L39" s="28"/>
      <c r="M39" s="28" t="s">
        <v>115</v>
      </c>
    </row>
    <row r="40" spans="1:13" s="17" customFormat="1" ht="41.4" x14ac:dyDescent="0.25">
      <c r="A40" s="19">
        <v>17</v>
      </c>
      <c r="B40" s="14" t="s">
        <v>77</v>
      </c>
      <c r="C40" s="43">
        <v>27551406.739999998</v>
      </c>
      <c r="D40" s="46">
        <v>920000</v>
      </c>
      <c r="E40" s="43">
        <f t="shared" si="0"/>
        <v>28471406.739999998</v>
      </c>
      <c r="F40" s="57">
        <v>1145.79</v>
      </c>
      <c r="G40" s="57">
        <f t="shared" si="6"/>
        <v>28470260.949999999</v>
      </c>
      <c r="H40" s="68">
        <v>920000</v>
      </c>
      <c r="I40" s="66">
        <f t="shared" si="7"/>
        <v>4132711.0109999999</v>
      </c>
      <c r="J40" s="66">
        <f t="shared" si="8"/>
        <v>23418695.728999998</v>
      </c>
      <c r="K40" s="23" t="s">
        <v>127</v>
      </c>
      <c r="L40" s="28"/>
      <c r="M40" s="28" t="s">
        <v>116</v>
      </c>
    </row>
    <row r="41" spans="1:13" s="17" customFormat="1" ht="27.6" x14ac:dyDescent="0.25">
      <c r="A41" s="19">
        <v>18</v>
      </c>
      <c r="B41" s="14" t="s">
        <v>78</v>
      </c>
      <c r="C41" s="43">
        <v>6297363.9800000004</v>
      </c>
      <c r="D41" s="46">
        <v>0</v>
      </c>
      <c r="E41" s="43">
        <f t="shared" si="0"/>
        <v>6297363.9800000004</v>
      </c>
      <c r="F41" s="57"/>
      <c r="G41" s="57">
        <f t="shared" si="6"/>
        <v>6297363.9800000004</v>
      </c>
      <c r="H41" s="68">
        <v>0</v>
      </c>
      <c r="I41" s="66">
        <f t="shared" si="7"/>
        <v>944604.59700000007</v>
      </c>
      <c r="J41" s="66">
        <f t="shared" si="8"/>
        <v>5352759.3830000004</v>
      </c>
      <c r="K41" s="23"/>
      <c r="L41" s="28"/>
      <c r="M41" s="28" t="s">
        <v>117</v>
      </c>
    </row>
    <row r="42" spans="1:13" s="17" customFormat="1" ht="41.4" x14ac:dyDescent="0.3">
      <c r="A42" s="19">
        <v>19</v>
      </c>
      <c r="B42" s="14" t="s">
        <v>79</v>
      </c>
      <c r="C42" s="43">
        <v>3830913.04</v>
      </c>
      <c r="D42" s="46">
        <v>150000</v>
      </c>
      <c r="E42" s="43">
        <f t="shared" si="0"/>
        <v>3980913.04</v>
      </c>
      <c r="F42" s="57">
        <v>59226.21</v>
      </c>
      <c r="G42" s="57">
        <f t="shared" si="6"/>
        <v>3921686.83</v>
      </c>
      <c r="H42" s="68">
        <v>150000</v>
      </c>
      <c r="I42" s="66">
        <f t="shared" si="7"/>
        <v>574636.95600000024</v>
      </c>
      <c r="J42" s="66">
        <f t="shared" si="8"/>
        <v>3256276.0839999998</v>
      </c>
      <c r="K42" s="23"/>
      <c r="L42" s="28"/>
      <c r="M42" s="29" t="s">
        <v>118</v>
      </c>
    </row>
    <row r="43" spans="1:13" s="17" customFormat="1" ht="41.4" x14ac:dyDescent="0.25">
      <c r="A43" s="19">
        <v>20</v>
      </c>
      <c r="B43" s="14" t="s">
        <v>80</v>
      </c>
      <c r="C43" s="43">
        <v>20022365</v>
      </c>
      <c r="D43" s="46">
        <v>0</v>
      </c>
      <c r="E43" s="43">
        <f t="shared" si="0"/>
        <v>20022365</v>
      </c>
      <c r="F43" s="57">
        <v>0</v>
      </c>
      <c r="G43" s="57">
        <f t="shared" si="6"/>
        <v>20022365</v>
      </c>
      <c r="H43" s="68">
        <v>0</v>
      </c>
      <c r="I43" s="66">
        <f t="shared" si="7"/>
        <v>3003354.75</v>
      </c>
      <c r="J43" s="66">
        <f t="shared" si="8"/>
        <v>17019010.25</v>
      </c>
      <c r="K43" s="23"/>
      <c r="L43" s="28"/>
      <c r="M43" s="33">
        <v>0</v>
      </c>
    </row>
    <row r="44" spans="1:13" s="17" customFormat="1" ht="55.2" x14ac:dyDescent="0.25">
      <c r="A44" s="19">
        <v>21</v>
      </c>
      <c r="B44" s="14" t="s">
        <v>81</v>
      </c>
      <c r="C44" s="43">
        <v>41714910.57</v>
      </c>
      <c r="D44" s="46">
        <v>2280000</v>
      </c>
      <c r="E44" s="43">
        <f t="shared" si="0"/>
        <v>43994910.57</v>
      </c>
      <c r="F44" s="57">
        <v>44372.78</v>
      </c>
      <c r="G44" s="57">
        <f t="shared" si="6"/>
        <v>43950537.789999999</v>
      </c>
      <c r="H44" s="68">
        <v>2280000</v>
      </c>
      <c r="I44" s="66">
        <f t="shared" si="7"/>
        <v>6257236.5855000019</v>
      </c>
      <c r="J44" s="66">
        <f t="shared" si="8"/>
        <v>35457673.984499998</v>
      </c>
      <c r="K44" s="23"/>
      <c r="L44" s="28"/>
      <c r="M44" s="28" t="s">
        <v>117</v>
      </c>
    </row>
    <row r="45" spans="1:13" s="17" customFormat="1" ht="82.8" x14ac:dyDescent="0.25">
      <c r="A45" s="19">
        <v>22</v>
      </c>
      <c r="B45" s="14" t="s">
        <v>82</v>
      </c>
      <c r="C45" s="43">
        <v>97371892.090000004</v>
      </c>
      <c r="D45" s="46">
        <v>0</v>
      </c>
      <c r="E45" s="43">
        <f t="shared" si="0"/>
        <v>97371892.090000004</v>
      </c>
      <c r="F45" s="57">
        <v>44372.78</v>
      </c>
      <c r="G45" s="57">
        <f t="shared" si="6"/>
        <v>97327519.310000002</v>
      </c>
      <c r="H45" s="68">
        <v>0</v>
      </c>
      <c r="I45" s="66">
        <f t="shared" si="7"/>
        <v>14605783.813500002</v>
      </c>
      <c r="J45" s="66">
        <f t="shared" si="8"/>
        <v>82766108.276500002</v>
      </c>
      <c r="K45" s="23"/>
      <c r="L45" s="28"/>
      <c r="M45" s="33">
        <v>0</v>
      </c>
    </row>
    <row r="46" spans="1:13" s="17" customFormat="1" ht="82.8" x14ac:dyDescent="0.25">
      <c r="A46" s="19">
        <v>23</v>
      </c>
      <c r="B46" s="22" t="s">
        <v>83</v>
      </c>
      <c r="C46" s="43">
        <v>20503045.5</v>
      </c>
      <c r="D46" s="46">
        <v>0</v>
      </c>
      <c r="E46" s="43">
        <f t="shared" si="0"/>
        <v>20503045.5</v>
      </c>
      <c r="F46" s="57">
        <v>0</v>
      </c>
      <c r="G46" s="57">
        <f t="shared" si="6"/>
        <v>20503045.5</v>
      </c>
      <c r="H46" s="68">
        <v>0</v>
      </c>
      <c r="I46" s="66">
        <f t="shared" si="7"/>
        <v>3075456.8249999993</v>
      </c>
      <c r="J46" s="66">
        <f t="shared" si="8"/>
        <v>17427588.675000001</v>
      </c>
      <c r="K46" s="23"/>
      <c r="L46" s="28"/>
      <c r="M46" s="33">
        <v>0</v>
      </c>
    </row>
    <row r="47" spans="1:13" s="17" customFormat="1" ht="55.2" x14ac:dyDescent="0.25">
      <c r="A47" s="19">
        <v>24</v>
      </c>
      <c r="B47" s="14" t="s">
        <v>84</v>
      </c>
      <c r="C47" s="43">
        <v>7088195.7300000004</v>
      </c>
      <c r="D47" s="46">
        <v>0</v>
      </c>
      <c r="E47" s="43">
        <f t="shared" si="0"/>
        <v>7088195.7300000004</v>
      </c>
      <c r="F47" s="57">
        <v>0</v>
      </c>
      <c r="G47" s="57">
        <f t="shared" si="6"/>
        <v>7088195.7300000004</v>
      </c>
      <c r="H47" s="68">
        <v>0</v>
      </c>
      <c r="I47" s="66">
        <f t="shared" si="7"/>
        <v>1063229.3595000003</v>
      </c>
      <c r="J47" s="66">
        <f t="shared" si="8"/>
        <v>6024966.3705000002</v>
      </c>
      <c r="K47" s="23"/>
      <c r="L47" s="28"/>
      <c r="M47" s="28" t="s">
        <v>117</v>
      </c>
    </row>
    <row r="48" spans="1:13" ht="27.6" x14ac:dyDescent="0.25">
      <c r="A48" s="19">
        <v>25</v>
      </c>
      <c r="B48" s="14" t="s">
        <v>85</v>
      </c>
      <c r="C48" s="43">
        <v>23851673.190000001</v>
      </c>
      <c r="D48" s="46">
        <v>17800000</v>
      </c>
      <c r="E48" s="43">
        <f t="shared" si="0"/>
        <v>41651673.189999998</v>
      </c>
      <c r="F48" s="57">
        <v>185783.85</v>
      </c>
      <c r="G48" s="57">
        <f t="shared" si="6"/>
        <v>41465889.339999996</v>
      </c>
      <c r="H48" s="68">
        <v>17800000</v>
      </c>
      <c r="I48" s="66">
        <f t="shared" si="7"/>
        <v>3577750.9784999974</v>
      </c>
      <c r="J48" s="66">
        <f t="shared" si="8"/>
        <v>20273922.2115</v>
      </c>
      <c r="K48" s="23" t="s">
        <v>128</v>
      </c>
      <c r="L48" s="28"/>
      <c r="M48" s="28" t="s">
        <v>119</v>
      </c>
    </row>
    <row r="49" spans="1:13" x14ac:dyDescent="0.25">
      <c r="A49" s="19">
        <v>26</v>
      </c>
      <c r="B49" s="14" t="s">
        <v>86</v>
      </c>
      <c r="C49" s="43">
        <v>54487871</v>
      </c>
      <c r="D49" s="46">
        <v>170000</v>
      </c>
      <c r="E49" s="43">
        <f t="shared" si="0"/>
        <v>54657871</v>
      </c>
      <c r="F49" s="57">
        <f>160650</f>
        <v>160650</v>
      </c>
      <c r="G49" s="57">
        <f t="shared" si="6"/>
        <v>54497221</v>
      </c>
      <c r="H49" s="68">
        <v>170000</v>
      </c>
      <c r="I49" s="66">
        <f t="shared" si="7"/>
        <v>8173180.6499999985</v>
      </c>
      <c r="J49" s="66">
        <f t="shared" si="8"/>
        <v>46314690.350000001</v>
      </c>
      <c r="K49" s="23"/>
      <c r="L49" s="28"/>
      <c r="M49" s="28" t="s">
        <v>120</v>
      </c>
    </row>
    <row r="50" spans="1:13" ht="41.4" x14ac:dyDescent="0.25">
      <c r="A50" s="19">
        <v>27</v>
      </c>
      <c r="B50" s="14" t="s">
        <v>87</v>
      </c>
      <c r="C50" s="43"/>
      <c r="D50" s="46">
        <f>F50+H50</f>
        <v>306485</v>
      </c>
      <c r="E50" s="43">
        <f t="shared" si="0"/>
        <v>306485</v>
      </c>
      <c r="F50" s="57">
        <v>156485</v>
      </c>
      <c r="G50" s="57"/>
      <c r="H50" s="68">
        <v>150000</v>
      </c>
      <c r="I50" s="66">
        <f t="shared" si="7"/>
        <v>156485</v>
      </c>
      <c r="J50" s="66">
        <f t="shared" si="8"/>
        <v>0</v>
      </c>
      <c r="K50" s="23"/>
      <c r="L50" s="28"/>
      <c r="M50" s="28"/>
    </row>
    <row r="51" spans="1:13" s="17" customFormat="1" x14ac:dyDescent="0.25">
      <c r="A51" s="70"/>
      <c r="B51" s="71" t="s">
        <v>139</v>
      </c>
      <c r="C51" s="45">
        <f>SUM(C24:C50)</f>
        <v>464548588.56999999</v>
      </c>
      <c r="D51" s="45">
        <f t="shared" ref="D51:J51" si="9">SUM(D24:D50)</f>
        <v>45191485</v>
      </c>
      <c r="E51" s="45">
        <f t="shared" si="9"/>
        <v>509740073.56999999</v>
      </c>
      <c r="F51" s="58">
        <f t="shared" si="9"/>
        <v>4459812.0500000007</v>
      </c>
      <c r="G51" s="58">
        <f t="shared" si="9"/>
        <v>505130261.51999998</v>
      </c>
      <c r="H51" s="67">
        <f t="shared" si="9"/>
        <v>45035000</v>
      </c>
      <c r="I51" s="67">
        <f t="shared" si="9"/>
        <v>69838773.28550002</v>
      </c>
      <c r="J51" s="67">
        <f t="shared" si="9"/>
        <v>394866300.2845</v>
      </c>
      <c r="K51" s="72"/>
      <c r="L51" s="32"/>
      <c r="M51" s="32"/>
    </row>
    <row r="52" spans="1:13" x14ac:dyDescent="0.25">
      <c r="A52" s="19">
        <v>1</v>
      </c>
      <c r="B52" s="16" t="s">
        <v>29</v>
      </c>
      <c r="C52" s="43"/>
      <c r="D52" s="46">
        <f t="shared" ref="D52:D83" si="10">F52+H52</f>
        <v>2269691.3600000003</v>
      </c>
      <c r="E52" s="43">
        <f t="shared" si="0"/>
        <v>2269691.3600000003</v>
      </c>
      <c r="F52" s="57">
        <v>2069691.36</v>
      </c>
      <c r="G52" s="57"/>
      <c r="H52" s="68">
        <v>200000</v>
      </c>
      <c r="I52" s="66">
        <f t="shared" si="7"/>
        <v>2069691.3600000003</v>
      </c>
      <c r="J52" s="66">
        <f t="shared" si="8"/>
        <v>0</v>
      </c>
      <c r="K52" s="26">
        <v>44981</v>
      </c>
      <c r="L52" s="27">
        <v>0.54</v>
      </c>
      <c r="M52" s="28"/>
    </row>
    <row r="53" spans="1:13" x14ac:dyDescent="0.25">
      <c r="A53" s="19">
        <v>2</v>
      </c>
      <c r="B53" s="16" t="s">
        <v>30</v>
      </c>
      <c r="C53" s="43"/>
      <c r="D53" s="46">
        <f t="shared" si="10"/>
        <v>282021.83</v>
      </c>
      <c r="E53" s="43">
        <f t="shared" si="0"/>
        <v>282021.83</v>
      </c>
      <c r="F53" s="57">
        <v>82021.83</v>
      </c>
      <c r="G53" s="57"/>
      <c r="H53" s="68">
        <v>200000</v>
      </c>
      <c r="I53" s="66">
        <f t="shared" si="7"/>
        <v>82021.830000000016</v>
      </c>
      <c r="J53" s="66">
        <f t="shared" si="8"/>
        <v>0</v>
      </c>
      <c r="K53" s="26">
        <v>45219</v>
      </c>
      <c r="L53" s="27">
        <v>0</v>
      </c>
      <c r="M53" s="28"/>
    </row>
    <row r="54" spans="1:13" x14ac:dyDescent="0.25">
      <c r="A54" s="19">
        <v>3</v>
      </c>
      <c r="B54" s="16" t="s">
        <v>31</v>
      </c>
      <c r="C54" s="43"/>
      <c r="D54" s="46">
        <f t="shared" si="10"/>
        <v>8689972.1199999992</v>
      </c>
      <c r="E54" s="43">
        <f t="shared" si="0"/>
        <v>8689972.1199999992</v>
      </c>
      <c r="F54" s="57">
        <v>89972.12</v>
      </c>
      <c r="G54" s="57"/>
      <c r="H54" s="68">
        <v>8600000</v>
      </c>
      <c r="I54" s="66">
        <f t="shared" si="7"/>
        <v>89972.11999999918</v>
      </c>
      <c r="J54" s="66">
        <f t="shared" si="8"/>
        <v>0</v>
      </c>
      <c r="K54" s="23" t="s">
        <v>129</v>
      </c>
      <c r="L54" s="28"/>
      <c r="M54" s="28"/>
    </row>
    <row r="55" spans="1:13" ht="27.6" x14ac:dyDescent="0.25">
      <c r="A55" s="19">
        <v>4</v>
      </c>
      <c r="B55" s="16" t="s">
        <v>32</v>
      </c>
      <c r="C55" s="43"/>
      <c r="D55" s="46">
        <f t="shared" si="10"/>
        <v>239113.36</v>
      </c>
      <c r="E55" s="43">
        <f t="shared" si="0"/>
        <v>239113.36</v>
      </c>
      <c r="F55" s="57">
        <f>39113.36</f>
        <v>39113.360000000001</v>
      </c>
      <c r="G55" s="57"/>
      <c r="H55" s="68">
        <v>200000</v>
      </c>
      <c r="I55" s="66">
        <f t="shared" si="7"/>
        <v>39113.359999999986</v>
      </c>
      <c r="J55" s="66">
        <f t="shared" si="8"/>
        <v>0</v>
      </c>
      <c r="K55" s="26">
        <v>45155</v>
      </c>
      <c r="L55" s="27">
        <v>0.41</v>
      </c>
      <c r="M55" s="28"/>
    </row>
    <row r="56" spans="1:13" ht="27.6" x14ac:dyDescent="0.25">
      <c r="A56" s="19">
        <v>5</v>
      </c>
      <c r="B56" s="16" t="s">
        <v>33</v>
      </c>
      <c r="C56" s="43"/>
      <c r="D56" s="46">
        <f t="shared" si="10"/>
        <v>17746.3</v>
      </c>
      <c r="E56" s="43">
        <f t="shared" si="0"/>
        <v>17746.3</v>
      </c>
      <c r="F56" s="57">
        <v>17746.3</v>
      </c>
      <c r="G56" s="57"/>
      <c r="H56" s="68">
        <v>0</v>
      </c>
      <c r="I56" s="66">
        <f t="shared" si="7"/>
        <v>17746.3</v>
      </c>
      <c r="J56" s="66">
        <f t="shared" si="8"/>
        <v>0</v>
      </c>
      <c r="K56" s="23" t="s">
        <v>130</v>
      </c>
      <c r="L56" s="28"/>
      <c r="M56" s="28"/>
    </row>
    <row r="57" spans="1:13" ht="27.6" x14ac:dyDescent="0.25">
      <c r="A57" s="19">
        <v>6</v>
      </c>
      <c r="B57" s="16" t="s">
        <v>34</v>
      </c>
      <c r="C57" s="43"/>
      <c r="D57" s="46">
        <f t="shared" si="10"/>
        <v>18355.61</v>
      </c>
      <c r="E57" s="43">
        <f t="shared" si="0"/>
        <v>18355.61</v>
      </c>
      <c r="F57" s="57">
        <f>16130.51+2225.1</f>
        <v>18355.61</v>
      </c>
      <c r="G57" s="57"/>
      <c r="H57" s="68">
        <v>0</v>
      </c>
      <c r="I57" s="66">
        <f t="shared" si="7"/>
        <v>18355.61</v>
      </c>
      <c r="J57" s="66">
        <f t="shared" si="8"/>
        <v>0</v>
      </c>
      <c r="K57" s="26">
        <v>45104</v>
      </c>
      <c r="L57" s="27">
        <v>0.2</v>
      </c>
      <c r="M57" s="28"/>
    </row>
    <row r="58" spans="1:13" x14ac:dyDescent="0.25">
      <c r="A58" s="19">
        <v>7</v>
      </c>
      <c r="B58" s="16" t="s">
        <v>35</v>
      </c>
      <c r="C58" s="43"/>
      <c r="D58" s="46">
        <f t="shared" si="10"/>
        <v>1237492.55</v>
      </c>
      <c r="E58" s="43">
        <f t="shared" si="0"/>
        <v>1237492.55</v>
      </c>
      <c r="F58" s="57">
        <f>37492.55</f>
        <v>37492.550000000003</v>
      </c>
      <c r="G58" s="57"/>
      <c r="H58" s="68">
        <v>1200000</v>
      </c>
      <c r="I58" s="66">
        <f t="shared" si="7"/>
        <v>37492.550000000047</v>
      </c>
      <c r="J58" s="66">
        <f t="shared" si="8"/>
        <v>0</v>
      </c>
      <c r="K58" s="23" t="s">
        <v>127</v>
      </c>
      <c r="L58" s="28"/>
      <c r="M58" s="28"/>
    </row>
    <row r="59" spans="1:13" ht="27.6" x14ac:dyDescent="0.25">
      <c r="A59" s="19">
        <v>8</v>
      </c>
      <c r="B59" s="16" t="s">
        <v>36</v>
      </c>
      <c r="C59" s="43"/>
      <c r="D59" s="46">
        <f t="shared" si="10"/>
        <v>1518159.78</v>
      </c>
      <c r="E59" s="43">
        <f t="shared" si="0"/>
        <v>1518159.78</v>
      </c>
      <c r="F59" s="57">
        <f>18159.78</f>
        <v>18159.78</v>
      </c>
      <c r="G59" s="57"/>
      <c r="H59" s="68">
        <v>1500000</v>
      </c>
      <c r="I59" s="66">
        <f t="shared" si="7"/>
        <v>18159.780000000028</v>
      </c>
      <c r="J59" s="66">
        <f t="shared" si="8"/>
        <v>0</v>
      </c>
      <c r="K59" s="23" t="s">
        <v>127</v>
      </c>
      <c r="L59" s="28"/>
      <c r="M59" s="28"/>
    </row>
    <row r="60" spans="1:13" x14ac:dyDescent="0.25">
      <c r="A60" s="19">
        <v>9</v>
      </c>
      <c r="B60" s="16" t="s">
        <v>37</v>
      </c>
      <c r="C60" s="43"/>
      <c r="D60" s="46">
        <f t="shared" si="10"/>
        <v>298721.36</v>
      </c>
      <c r="E60" s="43">
        <f t="shared" si="0"/>
        <v>298721.36</v>
      </c>
      <c r="F60" s="57">
        <f>18721.36</f>
        <v>18721.36</v>
      </c>
      <c r="G60" s="57"/>
      <c r="H60" s="68">
        <v>280000</v>
      </c>
      <c r="I60" s="66">
        <f t="shared" si="7"/>
        <v>18721.359999999986</v>
      </c>
      <c r="J60" s="66">
        <f t="shared" si="8"/>
        <v>0</v>
      </c>
      <c r="K60" s="23" t="s">
        <v>127</v>
      </c>
      <c r="L60" s="28"/>
      <c r="M60" s="28"/>
    </row>
    <row r="61" spans="1:13" ht="27.6" x14ac:dyDescent="0.25">
      <c r="A61" s="19">
        <v>10</v>
      </c>
      <c r="B61" s="16" t="s">
        <v>38</v>
      </c>
      <c r="C61" s="43"/>
      <c r="D61" s="46">
        <f t="shared" si="10"/>
        <v>4729208.3899999997</v>
      </c>
      <c r="E61" s="43">
        <f t="shared" si="0"/>
        <v>4729208.3899999997</v>
      </c>
      <c r="F61" s="57">
        <f>29208.39</f>
        <v>29208.39</v>
      </c>
      <c r="G61" s="57"/>
      <c r="H61" s="68">
        <v>4700000</v>
      </c>
      <c r="I61" s="66">
        <f t="shared" si="7"/>
        <v>29208.389999999665</v>
      </c>
      <c r="J61" s="66">
        <f t="shared" si="8"/>
        <v>0</v>
      </c>
      <c r="K61" s="23" t="s">
        <v>131</v>
      </c>
      <c r="L61" s="28"/>
      <c r="M61" s="28"/>
    </row>
    <row r="62" spans="1:13" x14ac:dyDescent="0.25">
      <c r="A62" s="19">
        <v>11</v>
      </c>
      <c r="B62" s="16" t="s">
        <v>39</v>
      </c>
      <c r="C62" s="43"/>
      <c r="D62" s="46">
        <f t="shared" si="10"/>
        <v>379146.84</v>
      </c>
      <c r="E62" s="43">
        <f t="shared" si="0"/>
        <v>379146.84</v>
      </c>
      <c r="F62" s="57">
        <f>28057.37+1089.47</f>
        <v>29146.84</v>
      </c>
      <c r="G62" s="57"/>
      <c r="H62" s="68">
        <v>350000</v>
      </c>
      <c r="I62" s="66">
        <f t="shared" si="7"/>
        <v>29146.840000000026</v>
      </c>
      <c r="J62" s="66">
        <f t="shared" si="8"/>
        <v>0</v>
      </c>
      <c r="K62" s="26">
        <v>45219</v>
      </c>
      <c r="L62" s="27">
        <v>0.1</v>
      </c>
      <c r="M62" s="28"/>
    </row>
    <row r="63" spans="1:13" x14ac:dyDescent="0.25">
      <c r="A63" s="19">
        <v>12</v>
      </c>
      <c r="B63" s="16" t="s">
        <v>40</v>
      </c>
      <c r="C63" s="43"/>
      <c r="D63" s="46">
        <f t="shared" si="10"/>
        <v>5020926.67</v>
      </c>
      <c r="E63" s="43">
        <f t="shared" si="0"/>
        <v>5020926.67</v>
      </c>
      <c r="F63" s="57">
        <f>20926.67</f>
        <v>20926.669999999998</v>
      </c>
      <c r="G63" s="57"/>
      <c r="H63" s="68">
        <v>5000000</v>
      </c>
      <c r="I63" s="66">
        <f t="shared" si="7"/>
        <v>20926.669999999925</v>
      </c>
      <c r="J63" s="66">
        <f t="shared" si="8"/>
        <v>0</v>
      </c>
      <c r="K63" s="23" t="s">
        <v>127</v>
      </c>
      <c r="L63" s="28"/>
      <c r="M63" s="28"/>
    </row>
    <row r="64" spans="1:13" x14ac:dyDescent="0.25">
      <c r="A64" s="19">
        <v>13</v>
      </c>
      <c r="B64" s="16" t="s">
        <v>41</v>
      </c>
      <c r="C64" s="43"/>
      <c r="D64" s="46">
        <f t="shared" si="10"/>
        <v>1127132.8600000001</v>
      </c>
      <c r="E64" s="43">
        <f t="shared" si="0"/>
        <v>1127132.8600000001</v>
      </c>
      <c r="F64" s="57">
        <f>27132.86</f>
        <v>27132.86</v>
      </c>
      <c r="G64" s="57"/>
      <c r="H64" s="68">
        <v>1100000</v>
      </c>
      <c r="I64" s="66">
        <f t="shared" si="7"/>
        <v>27132.860000000102</v>
      </c>
      <c r="J64" s="66">
        <f t="shared" si="8"/>
        <v>0</v>
      </c>
      <c r="K64" s="26">
        <v>45219</v>
      </c>
      <c r="L64" s="27">
        <v>0.25</v>
      </c>
      <c r="M64" s="28"/>
    </row>
    <row r="65" spans="1:13" ht="41.4" x14ac:dyDescent="0.25">
      <c r="A65" s="19">
        <v>14</v>
      </c>
      <c r="B65" s="16" t="s">
        <v>42</v>
      </c>
      <c r="C65" s="43"/>
      <c r="D65" s="46">
        <f t="shared" si="10"/>
        <v>765800.89</v>
      </c>
      <c r="E65" s="43">
        <f t="shared" si="0"/>
        <v>765800.89</v>
      </c>
      <c r="F65" s="57">
        <f>265800.89</f>
        <v>265800.89</v>
      </c>
      <c r="G65" s="57"/>
      <c r="H65" s="68">
        <v>500000</v>
      </c>
      <c r="I65" s="66">
        <f t="shared" si="7"/>
        <v>265800.89</v>
      </c>
      <c r="J65" s="66">
        <f t="shared" si="8"/>
        <v>0</v>
      </c>
      <c r="K65" s="26">
        <v>45083</v>
      </c>
      <c r="L65" s="27">
        <v>0.85</v>
      </c>
      <c r="M65" s="28"/>
    </row>
    <row r="66" spans="1:13" x14ac:dyDescent="0.25">
      <c r="A66" s="19">
        <v>15</v>
      </c>
      <c r="B66" s="16" t="s">
        <v>43</v>
      </c>
      <c r="C66" s="43"/>
      <c r="D66" s="46">
        <f t="shared" si="10"/>
        <v>800000</v>
      </c>
      <c r="E66" s="43">
        <f t="shared" si="0"/>
        <v>800000</v>
      </c>
      <c r="F66" s="57">
        <v>0</v>
      </c>
      <c r="G66" s="57"/>
      <c r="H66" s="68">
        <v>800000</v>
      </c>
      <c r="I66" s="66">
        <f t="shared" si="7"/>
        <v>0</v>
      </c>
      <c r="J66" s="66">
        <f t="shared" si="8"/>
        <v>0</v>
      </c>
      <c r="K66" s="23" t="s">
        <v>132</v>
      </c>
      <c r="L66" s="28"/>
      <c r="M66" s="28"/>
    </row>
    <row r="67" spans="1:13" ht="27.6" x14ac:dyDescent="0.25">
      <c r="A67" s="19">
        <v>16</v>
      </c>
      <c r="B67" s="16" t="s">
        <v>44</v>
      </c>
      <c r="C67" s="43"/>
      <c r="D67" s="46">
        <f t="shared" si="10"/>
        <v>800000</v>
      </c>
      <c r="E67" s="43">
        <f t="shared" si="0"/>
        <v>800000</v>
      </c>
      <c r="F67" s="57">
        <v>0</v>
      </c>
      <c r="G67" s="57"/>
      <c r="H67" s="68">
        <v>800000</v>
      </c>
      <c r="I67" s="66">
        <f t="shared" si="7"/>
        <v>0</v>
      </c>
      <c r="J67" s="66">
        <f t="shared" si="8"/>
        <v>0</v>
      </c>
      <c r="K67" s="23" t="s">
        <v>132</v>
      </c>
      <c r="L67" s="28"/>
      <c r="M67" s="28"/>
    </row>
    <row r="68" spans="1:13" ht="27.6" x14ac:dyDescent="0.25">
      <c r="A68" s="19">
        <v>17</v>
      </c>
      <c r="B68" s="16" t="s">
        <v>45</v>
      </c>
      <c r="C68" s="43"/>
      <c r="D68" s="46">
        <f t="shared" si="10"/>
        <v>1500000</v>
      </c>
      <c r="E68" s="43">
        <f t="shared" si="0"/>
        <v>1500000</v>
      </c>
      <c r="F68" s="57">
        <v>0</v>
      </c>
      <c r="G68" s="57"/>
      <c r="H68" s="68">
        <v>1500000</v>
      </c>
      <c r="I68" s="66">
        <f t="shared" si="7"/>
        <v>0</v>
      </c>
      <c r="J68" s="66">
        <f t="shared" si="8"/>
        <v>0</v>
      </c>
      <c r="K68" s="23" t="s">
        <v>133</v>
      </c>
      <c r="L68" s="27">
        <v>0</v>
      </c>
      <c r="M68" s="28"/>
    </row>
    <row r="69" spans="1:13" x14ac:dyDescent="0.25">
      <c r="A69" s="19">
        <v>18</v>
      </c>
      <c r="B69" s="16" t="s">
        <v>46</v>
      </c>
      <c r="C69" s="43"/>
      <c r="D69" s="46">
        <f t="shared" si="10"/>
        <v>5797255.3700000001</v>
      </c>
      <c r="E69" s="43">
        <f t="shared" si="0"/>
        <v>5797255.3700000001</v>
      </c>
      <c r="F69" s="57">
        <f>70351.56+2726903.81</f>
        <v>2797255.37</v>
      </c>
      <c r="G69" s="57"/>
      <c r="H69" s="68">
        <v>3000000</v>
      </c>
      <c r="I69" s="66">
        <f t="shared" si="7"/>
        <v>2797255.37</v>
      </c>
      <c r="J69" s="66">
        <f t="shared" si="8"/>
        <v>0</v>
      </c>
      <c r="K69" s="26">
        <v>44664</v>
      </c>
      <c r="L69" s="27">
        <v>0.8</v>
      </c>
      <c r="M69" s="28"/>
    </row>
    <row r="70" spans="1:13" ht="41.4" x14ac:dyDescent="0.25">
      <c r="A70" s="19">
        <v>19</v>
      </c>
      <c r="B70" s="16" t="s">
        <v>47</v>
      </c>
      <c r="C70" s="43"/>
      <c r="D70" s="46">
        <f t="shared" si="10"/>
        <v>1737991.91</v>
      </c>
      <c r="E70" s="43">
        <f t="shared" si="0"/>
        <v>1737991.91</v>
      </c>
      <c r="F70" s="57">
        <f>37991.91</f>
        <v>37991.910000000003</v>
      </c>
      <c r="G70" s="57"/>
      <c r="H70" s="68">
        <v>1700000</v>
      </c>
      <c r="I70" s="66">
        <f t="shared" si="7"/>
        <v>37991.909999999916</v>
      </c>
      <c r="J70" s="66">
        <f t="shared" si="8"/>
        <v>0</v>
      </c>
      <c r="K70" s="23" t="s">
        <v>127</v>
      </c>
      <c r="L70" s="28"/>
      <c r="M70" s="28"/>
    </row>
    <row r="71" spans="1:13" x14ac:dyDescent="0.25">
      <c r="A71" s="19">
        <v>20</v>
      </c>
      <c r="B71" s="16" t="s">
        <v>48</v>
      </c>
      <c r="C71" s="43"/>
      <c r="D71" s="46">
        <f t="shared" si="10"/>
        <v>1100255.8500000001</v>
      </c>
      <c r="E71" s="43">
        <f t="shared" si="0"/>
        <v>1100255.8500000001</v>
      </c>
      <c r="F71" s="57">
        <f>255.85</f>
        <v>255.85</v>
      </c>
      <c r="G71" s="57"/>
      <c r="H71" s="68">
        <v>1100000</v>
      </c>
      <c r="I71" s="66">
        <f t="shared" si="7"/>
        <v>255.85000000009313</v>
      </c>
      <c r="J71" s="66">
        <f t="shared" si="8"/>
        <v>0</v>
      </c>
      <c r="K71" s="23" t="s">
        <v>134</v>
      </c>
      <c r="L71" s="28"/>
      <c r="M71" s="28"/>
    </row>
    <row r="72" spans="1:13" ht="27.6" x14ac:dyDescent="0.25">
      <c r="A72" s="19">
        <v>21</v>
      </c>
      <c r="B72" s="16" t="s">
        <v>49</v>
      </c>
      <c r="C72" s="43"/>
      <c r="D72" s="46">
        <f t="shared" si="10"/>
        <v>1000000</v>
      </c>
      <c r="E72" s="43">
        <f t="shared" si="0"/>
        <v>1000000</v>
      </c>
      <c r="F72" s="57">
        <v>0</v>
      </c>
      <c r="G72" s="57"/>
      <c r="H72" s="68">
        <v>1000000</v>
      </c>
      <c r="I72" s="66">
        <f t="shared" si="7"/>
        <v>0</v>
      </c>
      <c r="J72" s="66">
        <f t="shared" si="8"/>
        <v>0</v>
      </c>
      <c r="K72" s="23" t="s">
        <v>127</v>
      </c>
      <c r="L72" s="28"/>
      <c r="M72" s="28"/>
    </row>
    <row r="73" spans="1:13" x14ac:dyDescent="0.25">
      <c r="A73" s="19">
        <v>22</v>
      </c>
      <c r="B73" s="16" t="s">
        <v>50</v>
      </c>
      <c r="C73" s="43"/>
      <c r="D73" s="46">
        <f t="shared" si="10"/>
        <v>2200000</v>
      </c>
      <c r="E73" s="43">
        <f t="shared" si="0"/>
        <v>2200000</v>
      </c>
      <c r="F73" s="57">
        <v>0</v>
      </c>
      <c r="G73" s="57"/>
      <c r="H73" s="68">
        <v>2200000</v>
      </c>
      <c r="I73" s="66">
        <f t="shared" si="7"/>
        <v>0</v>
      </c>
      <c r="J73" s="66">
        <f t="shared" si="8"/>
        <v>0</v>
      </c>
      <c r="K73" s="23" t="s">
        <v>135</v>
      </c>
      <c r="L73" s="28"/>
      <c r="M73" s="28"/>
    </row>
    <row r="74" spans="1:13" x14ac:dyDescent="0.25">
      <c r="A74" s="19">
        <v>23</v>
      </c>
      <c r="B74" s="16" t="s">
        <v>51</v>
      </c>
      <c r="C74" s="43"/>
      <c r="D74" s="46">
        <f t="shared" si="10"/>
        <v>2400000</v>
      </c>
      <c r="E74" s="43">
        <f t="shared" ref="E74:E83" si="11">C74+D74</f>
        <v>2400000</v>
      </c>
      <c r="F74" s="57">
        <v>0</v>
      </c>
      <c r="G74" s="57"/>
      <c r="H74" s="68">
        <v>2400000</v>
      </c>
      <c r="I74" s="66">
        <f t="shared" si="7"/>
        <v>0</v>
      </c>
      <c r="J74" s="66">
        <f t="shared" si="8"/>
        <v>0</v>
      </c>
      <c r="K74" s="23" t="s">
        <v>127</v>
      </c>
      <c r="L74" s="28"/>
      <c r="M74" s="28"/>
    </row>
    <row r="75" spans="1:13" ht="27.6" x14ac:dyDescent="0.25">
      <c r="A75" s="19">
        <v>24</v>
      </c>
      <c r="B75" s="16" t="s">
        <v>52</v>
      </c>
      <c r="C75" s="43"/>
      <c r="D75" s="46">
        <f t="shared" si="10"/>
        <v>2700000</v>
      </c>
      <c r="E75" s="43">
        <f t="shared" si="11"/>
        <v>2700000</v>
      </c>
      <c r="F75" s="57">
        <v>0</v>
      </c>
      <c r="G75" s="57"/>
      <c r="H75" s="68">
        <v>2700000</v>
      </c>
      <c r="I75" s="66">
        <f t="shared" si="7"/>
        <v>0</v>
      </c>
      <c r="J75" s="66">
        <f t="shared" si="8"/>
        <v>0</v>
      </c>
      <c r="K75" s="23" t="s">
        <v>135</v>
      </c>
      <c r="L75" s="28"/>
      <c r="M75" s="28"/>
    </row>
    <row r="76" spans="1:13" x14ac:dyDescent="0.25">
      <c r="A76" s="19">
        <v>25</v>
      </c>
      <c r="B76" s="16" t="s">
        <v>53</v>
      </c>
      <c r="C76" s="43"/>
      <c r="D76" s="46">
        <f t="shared" si="10"/>
        <v>5600000</v>
      </c>
      <c r="E76" s="43">
        <f t="shared" si="11"/>
        <v>5600000</v>
      </c>
      <c r="F76" s="57">
        <v>0</v>
      </c>
      <c r="G76" s="57"/>
      <c r="H76" s="68">
        <v>5600000</v>
      </c>
      <c r="I76" s="66">
        <f t="shared" si="7"/>
        <v>0</v>
      </c>
      <c r="J76" s="66">
        <f t="shared" si="8"/>
        <v>0</v>
      </c>
      <c r="K76" s="23" t="s">
        <v>127</v>
      </c>
      <c r="L76" s="28"/>
      <c r="M76" s="28"/>
    </row>
    <row r="77" spans="1:13" ht="55.2" x14ac:dyDescent="0.25">
      <c r="A77" s="19">
        <v>26</v>
      </c>
      <c r="B77" s="16" t="s">
        <v>54</v>
      </c>
      <c r="C77" s="43"/>
      <c r="D77" s="46">
        <f t="shared" si="10"/>
        <v>1537575.48</v>
      </c>
      <c r="E77" s="43">
        <f t="shared" si="11"/>
        <v>1537575.48</v>
      </c>
      <c r="F77" s="57">
        <f>7575.48</f>
        <v>7575.48</v>
      </c>
      <c r="G77" s="57"/>
      <c r="H77" s="68">
        <v>1530000</v>
      </c>
      <c r="I77" s="66">
        <f t="shared" si="7"/>
        <v>7575.4799999999814</v>
      </c>
      <c r="J77" s="66">
        <f t="shared" si="8"/>
        <v>0</v>
      </c>
      <c r="K77" s="23" t="s">
        <v>127</v>
      </c>
      <c r="L77" s="28"/>
      <c r="M77" s="28"/>
    </row>
    <row r="78" spans="1:13" s="17" customFormat="1" x14ac:dyDescent="0.25">
      <c r="A78" s="70"/>
      <c r="B78" s="73" t="s">
        <v>140</v>
      </c>
      <c r="C78" s="45">
        <f>SUM(C52:C77)</f>
        <v>0</v>
      </c>
      <c r="D78" s="45">
        <f t="shared" ref="D78:J78" si="12">SUM(D52:D77)</f>
        <v>53766568.529999986</v>
      </c>
      <c r="E78" s="45">
        <f t="shared" si="12"/>
        <v>53766568.529999986</v>
      </c>
      <c r="F78" s="58">
        <f t="shared" si="12"/>
        <v>5606568.5299999993</v>
      </c>
      <c r="G78" s="58">
        <f t="shared" si="12"/>
        <v>0</v>
      </c>
      <c r="H78" s="67">
        <f t="shared" si="12"/>
        <v>48160000</v>
      </c>
      <c r="I78" s="67">
        <f t="shared" si="12"/>
        <v>5606568.5299999993</v>
      </c>
      <c r="J78" s="67">
        <f t="shared" si="12"/>
        <v>0</v>
      </c>
      <c r="K78" s="72"/>
      <c r="L78" s="32"/>
      <c r="M78" s="32"/>
    </row>
    <row r="79" spans="1:13" ht="69" x14ac:dyDescent="0.3">
      <c r="A79" s="19">
        <v>1</v>
      </c>
      <c r="B79" s="14" t="s">
        <v>55</v>
      </c>
      <c r="C79" s="43">
        <v>1409871.68</v>
      </c>
      <c r="D79" s="46">
        <f t="shared" si="10"/>
        <v>852939</v>
      </c>
      <c r="E79" s="43">
        <f t="shared" si="11"/>
        <v>2262810.6799999997</v>
      </c>
      <c r="F79" s="57">
        <f>52939</f>
        <v>52939</v>
      </c>
      <c r="G79" s="57">
        <f t="shared" si="6"/>
        <v>2209871.6799999997</v>
      </c>
      <c r="H79" s="68">
        <v>800000</v>
      </c>
      <c r="I79" s="66">
        <f t="shared" si="7"/>
        <v>264419.75199999986</v>
      </c>
      <c r="J79" s="66">
        <f t="shared" si="8"/>
        <v>1198390.9279999998</v>
      </c>
      <c r="K79" s="23" t="s">
        <v>133</v>
      </c>
      <c r="L79" s="28" t="s">
        <v>133</v>
      </c>
      <c r="M79" s="29" t="s">
        <v>121</v>
      </c>
    </row>
    <row r="80" spans="1:13" ht="55.2" x14ac:dyDescent="0.3">
      <c r="A80" s="19">
        <v>2</v>
      </c>
      <c r="B80" s="14" t="s">
        <v>56</v>
      </c>
      <c r="C80" s="43">
        <v>5166304.07</v>
      </c>
      <c r="D80" s="46">
        <f t="shared" si="10"/>
        <v>2142036.4699999997</v>
      </c>
      <c r="E80" s="43">
        <f t="shared" si="11"/>
        <v>7308340.54</v>
      </c>
      <c r="F80" s="57">
        <f>842036.47</f>
        <v>842036.47</v>
      </c>
      <c r="G80" s="57">
        <f t="shared" si="6"/>
        <v>6466304.0700000003</v>
      </c>
      <c r="H80" s="68">
        <v>1300000</v>
      </c>
      <c r="I80" s="66">
        <f t="shared" si="7"/>
        <v>1616982.0805000002</v>
      </c>
      <c r="J80" s="66">
        <f t="shared" si="8"/>
        <v>4391358.4594999999</v>
      </c>
      <c r="K80" s="23"/>
      <c r="L80" s="28"/>
      <c r="M80" s="29" t="s">
        <v>122</v>
      </c>
    </row>
    <row r="81" spans="1:13" ht="41.4" x14ac:dyDescent="0.3">
      <c r="A81" s="19">
        <v>3</v>
      </c>
      <c r="B81" s="14" t="s">
        <v>57</v>
      </c>
      <c r="C81" s="43">
        <v>5631913.7000000002</v>
      </c>
      <c r="D81" s="46">
        <f t="shared" si="10"/>
        <v>1300000</v>
      </c>
      <c r="E81" s="43">
        <f t="shared" si="11"/>
        <v>6931913.7000000002</v>
      </c>
      <c r="F81" s="57">
        <v>0</v>
      </c>
      <c r="G81" s="57">
        <f t="shared" si="6"/>
        <v>6931913.7000000002</v>
      </c>
      <c r="H81" s="68">
        <v>1300000</v>
      </c>
      <c r="I81" s="66">
        <f t="shared" si="7"/>
        <v>844787.0549999997</v>
      </c>
      <c r="J81" s="66">
        <f t="shared" si="8"/>
        <v>4787126.6450000005</v>
      </c>
      <c r="K81" s="23"/>
      <c r="L81" s="28"/>
      <c r="M81" s="29" t="s">
        <v>123</v>
      </c>
    </row>
    <row r="82" spans="1:13" ht="41.4" x14ac:dyDescent="0.3">
      <c r="A82" s="19">
        <v>4</v>
      </c>
      <c r="B82" s="14" t="s">
        <v>58</v>
      </c>
      <c r="C82" s="43">
        <v>4902776.93</v>
      </c>
      <c r="D82" s="46">
        <f t="shared" si="10"/>
        <v>1300000</v>
      </c>
      <c r="E82" s="43">
        <f t="shared" si="11"/>
        <v>6202776.9299999997</v>
      </c>
      <c r="F82" s="57">
        <v>0</v>
      </c>
      <c r="G82" s="57">
        <f t="shared" si="6"/>
        <v>6202776.9299999997</v>
      </c>
      <c r="H82" s="68">
        <v>1300000</v>
      </c>
      <c r="I82" s="66">
        <f t="shared" si="7"/>
        <v>735416.53949999996</v>
      </c>
      <c r="J82" s="66">
        <f t="shared" si="8"/>
        <v>4167360.3904999997</v>
      </c>
      <c r="K82" s="23"/>
      <c r="L82" s="28"/>
      <c r="M82" s="29" t="s">
        <v>124</v>
      </c>
    </row>
    <row r="83" spans="1:13" ht="27.6" x14ac:dyDescent="0.25">
      <c r="A83" s="19">
        <v>5</v>
      </c>
      <c r="B83" s="14" t="s">
        <v>59</v>
      </c>
      <c r="C83" s="43"/>
      <c r="D83" s="46">
        <f t="shared" si="10"/>
        <v>1000000</v>
      </c>
      <c r="E83" s="43">
        <f t="shared" si="11"/>
        <v>1000000</v>
      </c>
      <c r="F83" s="57"/>
      <c r="G83" s="57"/>
      <c r="H83" s="68">
        <v>1000000</v>
      </c>
      <c r="I83" s="66">
        <f t="shared" si="7"/>
        <v>0</v>
      </c>
      <c r="J83" s="66">
        <f t="shared" si="8"/>
        <v>0</v>
      </c>
      <c r="K83" s="23"/>
      <c r="L83" s="28"/>
      <c r="M83" s="28"/>
    </row>
    <row r="84" spans="1:13" x14ac:dyDescent="0.25">
      <c r="A84" s="74"/>
      <c r="B84" s="73" t="s">
        <v>141</v>
      </c>
      <c r="C84" s="45">
        <f>SUM(C79:C83)</f>
        <v>17110866.379999999</v>
      </c>
      <c r="D84" s="45">
        <f t="shared" ref="D84:J84" si="13">SUM(D79:D83)</f>
        <v>6594975.4699999997</v>
      </c>
      <c r="E84" s="45">
        <f t="shared" si="13"/>
        <v>23705841.849999998</v>
      </c>
      <c r="F84" s="58">
        <f t="shared" si="13"/>
        <v>894975.47</v>
      </c>
      <c r="G84" s="58">
        <f t="shared" si="13"/>
        <v>21810866.379999999</v>
      </c>
      <c r="H84" s="67">
        <f t="shared" si="13"/>
        <v>5700000</v>
      </c>
      <c r="I84" s="67">
        <f t="shared" si="13"/>
        <v>3461605.4269999997</v>
      </c>
      <c r="J84" s="67">
        <f t="shared" si="13"/>
        <v>14544236.422999999</v>
      </c>
      <c r="K84" s="23"/>
      <c r="L84" s="28"/>
      <c r="M84" s="28"/>
    </row>
    <row r="85" spans="1:13" x14ac:dyDescent="0.25">
      <c r="B85" s="18" t="s">
        <v>142</v>
      </c>
      <c r="C85" s="45">
        <f>C84+C78+C51+C23</f>
        <v>540907651.55999994</v>
      </c>
      <c r="D85" s="45">
        <f t="shared" ref="D85:J85" si="14">D84+D78+D51+D23</f>
        <v>127283028.99999999</v>
      </c>
      <c r="E85" s="45">
        <f t="shared" si="14"/>
        <v>668190680.55999994</v>
      </c>
      <c r="F85" s="58">
        <f t="shared" si="14"/>
        <v>30193571.670000002</v>
      </c>
      <c r="G85" s="58">
        <f t="shared" si="14"/>
        <v>588687108.88999999</v>
      </c>
      <c r="H85" s="67">
        <f t="shared" si="14"/>
        <v>120000000</v>
      </c>
      <c r="I85" s="67">
        <f t="shared" si="14"/>
        <v>80716911.174700022</v>
      </c>
      <c r="J85" s="67">
        <f t="shared" si="14"/>
        <v>467473769.38529998</v>
      </c>
      <c r="K85" s="23"/>
      <c r="L85" s="28"/>
      <c r="M85" s="32"/>
    </row>
    <row r="86" spans="1:13" x14ac:dyDescent="0.25">
      <c r="C86" s="47"/>
      <c r="E86" s="49"/>
      <c r="F86" s="59"/>
      <c r="G86" s="59"/>
      <c r="H86" s="69"/>
      <c r="I86" s="69"/>
      <c r="J86" s="69"/>
      <c r="K86" s="25"/>
      <c r="L86" s="25"/>
      <c r="M86" s="25"/>
    </row>
  </sheetData>
  <mergeCells count="3">
    <mergeCell ref="H4:J4"/>
    <mergeCell ref="C5:E5"/>
    <mergeCell ref="C6:E6"/>
  </mergeCells>
  <pageMargins left="0.7" right="0.7" top="0.75" bottom="0.75" header="0.3" footer="0.3"/>
  <headerFooter>
    <oddFooter>&amp;R_x000D_&amp;1#&amp;"Calibri"&amp;10&amp;K000000 &lt;PUBLIC&gt;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898e5c2-ce07-4f96-9abd-1d3dbb7c4a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A712817E8874A960B2E57AB26BF76" ma:contentTypeVersion="4" ma:contentTypeDescription="Create a new document." ma:contentTypeScope="" ma:versionID="6840c40592a0245d1187e173eb95249c">
  <xsd:schema xmlns:xsd="http://www.w3.org/2001/XMLSchema" xmlns:xs="http://www.w3.org/2001/XMLSchema" xmlns:p="http://schemas.microsoft.com/office/2006/metadata/properties" xmlns:ns3="4898e5c2-ce07-4f96-9abd-1d3dbb7c4ad2" targetNamespace="http://schemas.microsoft.com/office/2006/metadata/properties" ma:root="true" ma:fieldsID="1074810680c9902f5167c6ec1acd443d" ns3:_="">
    <xsd:import namespace="4898e5c2-ce07-4f96-9abd-1d3dbb7c4a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8e5c2-ce07-4f96-9abd-1d3dbb7c4a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5D77D-7E71-47DE-AFFB-22F081241867}">
  <ds:schemaRefs>
    <ds:schemaRef ds:uri="http://schemas.microsoft.com/office/infopath/2007/PartnerControls"/>
    <ds:schemaRef ds:uri="http://purl.org/dc/dcmitype/"/>
    <ds:schemaRef ds:uri="4898e5c2-ce07-4f96-9abd-1d3dbb7c4ad2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711DEA2-F3F2-4C57-A8F7-56E298EC3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8e5c2-ce07-4f96-9abd-1d3dbb7c4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2DC40C-3DE3-4D13-9AFC-7BB93DB6043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3acfbf5-9066-4b8a-9248-c3f7ccae845a}" enabled="1" method="Privileged" siteId="{4f9d6e37-4681-429c-a7f2-ba1c1c78c1e0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Dutca</dc:creator>
  <cp:lastModifiedBy>Dana Anitei</cp:lastModifiedBy>
  <dcterms:created xsi:type="dcterms:W3CDTF">2023-10-23T09:09:37Z</dcterms:created>
  <dcterms:modified xsi:type="dcterms:W3CDTF">2023-10-30T11:00:42Z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0x010100D4AA712817E8874A960B2E57AB26BF76</vt:lpwstr>
  </property>
</Properties>
</file>